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4269" windowWidth="16413" windowHeight="4307" tabRatio="846" activeTab="0"/>
  </bookViews>
  <sheets>
    <sheet name="Φ.Μερ.2010" sheetId="1" r:id="rId1"/>
    <sheet name="ΓΕΝΙΚΗ ΕΚΜΕΤΑΛΛΕΥΣΗ" sheetId="2" r:id="rId2"/>
    <sheet name="IΣΟΛ.2010" sheetId="3" r:id="rId3"/>
    <sheet name="IΣΟΛ.2009 ΧΣΥΝΔ" sheetId="4" r:id="rId4"/>
    <sheet name="IΣΟΛ.2009" sheetId="5" r:id="rId5"/>
    <sheet name="ΠΠ" sheetId="6" r:id="rId6"/>
    <sheet name="Φ.Μερ.2009" sheetId="7" r:id="rId7"/>
    <sheet name="ΕΞΟΔΑ 2009" sheetId="8" r:id="rId8"/>
    <sheet name="ΙΣΟΖ.2009" sheetId="9" r:id="rId9"/>
    <sheet name="ΕΣΟΔΑ" sheetId="10" r:id="rId10"/>
    <sheet name="IΣΟΛ.2008" sheetId="11" r:id="rId11"/>
    <sheet name="ΙΣΟΛΟΓΙΜΟΣ 2007" sheetId="12" r:id="rId12"/>
    <sheet name="ΑΠΟΤΕΛΕΣΜΑΤΑ" sheetId="13" r:id="rId13"/>
    <sheet name="Φύλλο1" sheetId="14" r:id="rId14"/>
    <sheet name="ΠΙΝΑΚΑΣ ΔΙΑΘΕΣΗΣ" sheetId="15" r:id="rId15"/>
    <sheet name="Φύλλο2" sheetId="16" r:id="rId16"/>
    <sheet name="Φύλλο4" sheetId="17" r:id="rId17"/>
    <sheet name="Φύλλο5" sheetId="18" r:id="rId18"/>
  </sheets>
  <externalReferences>
    <externalReference r:id="rId21"/>
    <externalReference r:id="rId22"/>
    <externalReference r:id="rId23"/>
    <externalReference r:id="rId24"/>
  </externalReferences>
  <definedNames>
    <definedName name="_Hlk145731310" localSheetId="1">'ΓΕΝΙΚΗ ΕΚΜΕΤΑΛΛΕΥΣΗ'!#REF!</definedName>
    <definedName name="_xlnm.Print_Area" localSheetId="10">'IΣΟΛ.2008'!$A$1:$V$97</definedName>
    <definedName name="_xlnm.Print_Area" localSheetId="4">'IΣΟΛ.2009'!$A$1:$V$150</definedName>
    <definedName name="_xlnm.Print_Area" localSheetId="3">'IΣΟΛ.2009 ΧΣΥΝΔ'!$A$1:$W$142</definedName>
    <definedName name="_xlnm.Print_Area" localSheetId="2">'IΣΟΛ.2010'!$A$1:$W$149</definedName>
    <definedName name="_xlnm.Print_Area" localSheetId="12">'ΑΠΟΤΕΛΕΣΜΑΤΑ'!$B$2:$J$33</definedName>
  </definedNames>
  <calcPr fullCalcOnLoad="1"/>
</workbook>
</file>

<file path=xl/sharedStrings.xml><?xml version="1.0" encoding="utf-8"?>
<sst xmlns="http://schemas.openxmlformats.org/spreadsheetml/2006/main" count="2826" uniqueCount="1158">
  <si>
    <t>ΟΔΟΙΠΟΡΙΚΑ ΕΞΟΔΑ ΜΕΤΑΚΙΝΗΣΕΩΣ ΓΙΑ ΕΚΤΕΛΕΣΗ ΥΠΗΡΕΣΙΑΣ ΣΤΗΝ ΗΜΕΔΑΠΗ ΥΠΑΛΛΗΛΩΝ</t>
  </si>
  <si>
    <t>ΕΞΟΔΑ ΚΙΝΗΣΗΣ ΥΠΑΛΛΗΛΏΝ ΠΟΥ ΜΕΤΑΚΙΝΟΥΝΤΑΙ ΕΚΤΟΣ ΕΔΡΑΣ ΓΙΑ ΥΠΗΡΕΣΙΑ</t>
  </si>
  <si>
    <t>ΗΜΕΡΗΣΙΑ ΑΠΟΖΗΜΙΩΣΗ ΜΕΤΑΚΙΝΗΣΗΣ ΓΙΑ ΥΠΗΡΕΣΙΑ ΣΤΗΝ ΗΜΕΔΑΠΗ ΥΠΑΛΗΛΩΝ</t>
  </si>
  <si>
    <t>ΔΙΑΦΗΜΙΣΕΙΣ</t>
  </si>
  <si>
    <t>ΕΠΙΔΕΙΞΕΙΣ , ΓΙΟΡΤΕΣ &amp; ΛΟΙΠΑ ΘΕΑΜΑΤΑ (ΒΡΑΒΕΙΑ ΚΑΙ ΕΠΙΠΛΑ)</t>
  </si>
  <si>
    <t>ΕΚΤΥΠΩΣΕΙΣ , ΕΚΔΟΣΕΙΣ , ΒΙΒΛΙΟΔΕΤΗΣΕΙΣ</t>
  </si>
  <si>
    <t>ΕΚΤΕΛΕΣΗ ΔΙΚΑΣΤΙΚΩΝ ΑΠΟΦΑΣΕΩΝ Ή ΣΥΜΒΙΒΑΣΤΙΚΩΝ ΠΡΑΞΕΩΝ</t>
  </si>
  <si>
    <t>ΛΟΙΠΕΣ ΔΑΠΑΝΕΣ</t>
  </si>
  <si>
    <t>65</t>
  </si>
  <si>
    <t>ΤΟΚΟΙ &amp; ΣΥΝΑΦΗ ΕΞΟΔΑ</t>
  </si>
  <si>
    <t>ΑΜΟΙΒΕΣ , ΕΞΟΔΑ &amp; ΠΡΟΜΗΘΕΙΕΣ ΤΡΑΠΕΖΩΝ</t>
  </si>
  <si>
    <t>66</t>
  </si>
  <si>
    <t xml:space="preserve">ΑΠΟΣΒΕΣΕΙΣ ΠΑΓΙΩΝ </t>
  </si>
  <si>
    <t>73</t>
  </si>
  <si>
    <t>ΕΣΟΔΑ ΑΠΟ ΠΑΡΟΧΗ ΥΓΕΙΟΝΟΜΙΚΩΝ ΥΠΗΡΕΣΙΩΝ</t>
  </si>
  <si>
    <t>74</t>
  </si>
  <si>
    <t>ΕΣΟΔΑ ΑΠΟ ΕΠΙΧΟΡΗΓΗΣΕΙΣ</t>
  </si>
  <si>
    <t>75</t>
  </si>
  <si>
    <t>ΕΣΟΔΑ ΑΠΟ ΠΑΡΕΠΟΜΕΝΕΣ ΑΣΧΟΛΙΕΣ ΚΑΙ ΑΠΟ ΔΩΡΕΕΣ</t>
  </si>
  <si>
    <t>76</t>
  </si>
  <si>
    <t>ΕΣΟΔΑ ΚΕΦΑΛΑΙΩΝ</t>
  </si>
  <si>
    <t>24</t>
  </si>
  <si>
    <t>ΠΡΩΤΕΣ &amp; ΒΟΗΘΗΤΙΚΕΣ ΥΛΕΣ - ΥΛΙΚΑ ΣΥΣΚΕΥΑΣΙΑΣ</t>
  </si>
  <si>
    <t>25</t>
  </si>
  <si>
    <t>ΑΝΑΛΩΣΙΜΑ ΥΛΙΚΑ</t>
  </si>
  <si>
    <t>ΑΠΟΘΕΜΑΤΑ ΑΡΧΗΣ &amp; ΑΓΟΡΕΣ ΧΡΗΣΗΣ</t>
  </si>
  <si>
    <t>ΤΕΛΙΚΟ ΑΠΟΘΕΜΑ</t>
  </si>
  <si>
    <t>ΑΝΑΛΩΣΕΙΣ ΧΡΗΣΕΩΣ</t>
  </si>
  <si>
    <t>ΣΥΝΟΛΙΚΟ ΚΟΣΤΟΣ</t>
  </si>
  <si>
    <t>ΕΚΤΑΚΤΑ ΑΠΟΤΕΛΕΣΜΑΤΑ</t>
  </si>
  <si>
    <t xml:space="preserve">ΟΛΙΚΑ ΑΠΟΤΕΛΕΣΜΑΤΑ </t>
  </si>
  <si>
    <t>ΑΠΟΤΕΛΕΣΜΑΤΑ ΕΚΜΕΤΑΛΛΕΥΣΗΣ</t>
  </si>
  <si>
    <t>Ε Ν Ε Ρ Γ Η Τ Ι Κ Ο</t>
  </si>
  <si>
    <t>Π Α Θ Η Τ Ι Κ Ο</t>
  </si>
  <si>
    <t>Αναπόσβεστη</t>
  </si>
  <si>
    <t>Ποσά κλειόμενης</t>
  </si>
  <si>
    <t>Αξία κτήσεως</t>
  </si>
  <si>
    <t>Αποσβέσεις</t>
  </si>
  <si>
    <t>αξία</t>
  </si>
  <si>
    <t>Β.</t>
  </si>
  <si>
    <t>Α.</t>
  </si>
  <si>
    <t>ΙΔΙΑ ΚΕΦΑΛΑΙΑ</t>
  </si>
  <si>
    <t>1.Εξοδα ιδρύσεως &amp; πρώτης εγκ/σεως</t>
  </si>
  <si>
    <t>Ι.</t>
  </si>
  <si>
    <t>Μετοχικό Κεφάλαιο</t>
  </si>
  <si>
    <t>4.Λοιπά έξοδα εγκαταστάσεως</t>
  </si>
  <si>
    <t>Γ.</t>
  </si>
  <si>
    <t>ΠΑΓΙΟ ΕΝΕΡΓΗΤΙΚΟ</t>
  </si>
  <si>
    <t>ΙΙΙ.</t>
  </si>
  <si>
    <t>Διαφορές Αναπροσ/γής-Επιχορηγ.Επενδύσεων</t>
  </si>
  <si>
    <t>ΙΙ.</t>
  </si>
  <si>
    <t>Ενσώματες Ακινητοποιήσεις</t>
  </si>
  <si>
    <t>1. Γήπεδα -Οικόπεδα</t>
  </si>
  <si>
    <t>3. Κτίρια και τεχνικά έργα</t>
  </si>
  <si>
    <t>4. Μηχανήματα - Τεχνικές εγκαταστάσεις-</t>
  </si>
  <si>
    <t>IV.</t>
  </si>
  <si>
    <t xml:space="preserve">    λοιπός μηχανολογικός εξοπλισμός</t>
  </si>
  <si>
    <t>5. Μεταφορικά μέσα</t>
  </si>
  <si>
    <t>6. Επιπλα και λοιπός  εξοπλισμός</t>
  </si>
  <si>
    <t>7.Ακινητοποιήσεις υπό εκτέλση και προκαταβολές</t>
  </si>
  <si>
    <t>Αποτελέσματα εις νέο</t>
  </si>
  <si>
    <t xml:space="preserve"> </t>
  </si>
  <si>
    <t>Δ.</t>
  </si>
  <si>
    <t>ΚΥΚΛΟΦΟΡΟΥΝ ΕΝΕΡΓΗΤΙΚΟ</t>
  </si>
  <si>
    <t>Αποθέματα</t>
  </si>
  <si>
    <t>ΥΠΟΧΡΕΩΣΕΙΣ</t>
  </si>
  <si>
    <t>4. Πρώτες και βοηθητικές ύλες -Αναλώσιμα υλικά</t>
  </si>
  <si>
    <t xml:space="preserve">     Ανταλλακτικά και είδη συσκευασίας</t>
  </si>
  <si>
    <t>Βραχυπρόθεσμες υποχρεώσεις</t>
  </si>
  <si>
    <t>Απαιτήσεις</t>
  </si>
  <si>
    <t>1. Προμηθευτές</t>
  </si>
  <si>
    <t>Διαθέσιμα</t>
  </si>
  <si>
    <t>1. Ταμείο</t>
  </si>
  <si>
    <t>3. Καταθέσεις όψεως και προθεσμίας</t>
  </si>
  <si>
    <t>ΚΑΤΑΣΤΑΣΗ ΛΟΓΑΡΙΑΣΜΟΥ ΑΠΟΤΕΛΕΣΜΑΤΩΝ ΧΡΗΣΕΩΣ</t>
  </si>
  <si>
    <t>ΠΙΝΑΚΑΣ ΔΙΑΘΕΣΕΩΣ ΑΠΟΤΕΛΕΣΜΑΤΩΝ</t>
  </si>
  <si>
    <t>Ποσά κλειομένης</t>
  </si>
  <si>
    <t>Αποτελέσματα εκμεταλλεύσεως</t>
  </si>
  <si>
    <t>Ολικά αποτελέσματα (κέρδη) εκμεταλλεύσεως</t>
  </si>
  <si>
    <t xml:space="preserve">             3. Έσοδα προηγουμένων χρήσεων</t>
  </si>
  <si>
    <t xml:space="preserve">             3. Έξοδα προηγουμένων χρήσεων</t>
  </si>
  <si>
    <t>Οργανικά και Εκτακτα αποτελέσματα (Κέρδη)</t>
  </si>
  <si>
    <t xml:space="preserve">                       στο λειτουργικό κόστος</t>
  </si>
  <si>
    <t>ΙΣΟΛΟΓΙΣΜΟΣ 31ης ΔΕΚΕΜΒΡΙΟΥ 2007</t>
  </si>
  <si>
    <t>1η ΕΤΑΙΡΙΚΗ ΧΡΗΣΗ  (1 ΙΑΝΟΥΑΡΙΟΥ - 31 ΔΕΚΕΜΒΡΙΟΥ 2007)</t>
  </si>
  <si>
    <t>Ποσά κλειόμενης χρήσεως 2007</t>
  </si>
  <si>
    <t>χρήσεως 2007</t>
  </si>
  <si>
    <t>31ης ΔΕΚΕΜΒΡΙΟΥ 2007 (1 ΙΑΝΟΥΑΡΙΟΥ - 31 ΔΕΚΕΜΒΡΙΟΥ 2007)</t>
  </si>
  <si>
    <t>1. Απαιτήσεις από πώληση αγαθών και υπηρεσιών</t>
  </si>
  <si>
    <t>1. Καταβεβλημένο</t>
  </si>
  <si>
    <t>Υπόλοιπο ελλείμματος χρήσεως εις νέο</t>
  </si>
  <si>
    <t>Σύνολο Υποχρεώσεων (ΓΙΙ)</t>
  </si>
  <si>
    <t>Έλλειμμα εις νέο</t>
  </si>
  <si>
    <t>1.Έσοδα από πώληση αγαθών και υπηρεσιών</t>
  </si>
  <si>
    <t>Μικτά αποτελέσματα (ζημιές) εκμεταλλεύσεως</t>
  </si>
  <si>
    <r>
      <t>Πλέον:</t>
    </r>
    <r>
      <rPr>
        <sz val="9"/>
        <rFont val="Tahoma"/>
        <family val="2"/>
      </rPr>
      <t xml:space="preserve"> Αλλα έσοδα </t>
    </r>
  </si>
  <si>
    <t>Σύνολο</t>
  </si>
  <si>
    <t xml:space="preserve">           3.Έξοδα λειτουργίας δημοσίων σχέσεων</t>
  </si>
  <si>
    <t>Μερικά αποτελέσματα (ζημιές) εκμεταλλεύσεως</t>
  </si>
  <si>
    <t xml:space="preserve">             1. Έκτακτα &amp; Ανόργανα έσοδα</t>
  </si>
  <si>
    <t>ΠΛΕΟΝ: Έκτακτα Αποτελέσματα</t>
  </si>
  <si>
    <t xml:space="preserve">ΕΞΟΔΑ ΕΓΚΑΤΑΣΤΑΣΕΩΣ </t>
  </si>
  <si>
    <t>ΓΕΝΙΚΟΥ ΝΟΣΟΚΟΜΕΙΟΥ ΗΡΑΚΛΕΙΟΥ ΒΕΝΙΖΕΛΕΙΟ-ΠΑΝΑΝΕΙΟ</t>
  </si>
  <si>
    <t>Σύνολο Ιδίων Κεφαλαίων  (ΑΙ+ΑΙΙΙ+ΑIV)</t>
  </si>
  <si>
    <t>Σύνολο Πάγιου Ενεργητικού (ΓΙΙ)</t>
  </si>
  <si>
    <t>Σύνολο Κυκλοφορούντος Ενεργητικού (ΔΙ+ΔΙΙ+ΔIV)</t>
  </si>
  <si>
    <t>Καθαρά αποτελέσματα (έλλειμμα) χρήσεως</t>
  </si>
  <si>
    <t>ΚΑΘΑΡΑ ΑΠΟΤΕΛΕΣΜΑΤΑ (έλλειμμα) ΧΡΗΣΕΩΣ προ φόρων</t>
  </si>
  <si>
    <t xml:space="preserve">4.Επιχορηγήσεις Επενδύσεων </t>
  </si>
  <si>
    <t>ΛΟΓΑΡΙΑΣΜΟΙ ΤΑΞΕΩΣ ΧΡΕΩΣΤΙΚΟΙ</t>
  </si>
  <si>
    <t>ΛΟΓΑΡΙΑΣΜΟΙ ΤΑΞΕΩΣ ΠΙΣΤΩΤΙΚΟΙ</t>
  </si>
  <si>
    <t>ΠΡΟΒΛΕΨΕΙΣ</t>
  </si>
  <si>
    <t>ΠΡΟΒΛΕΨΕΙΣ ΓΙΑ ΚΙΝΔΥΝΟΥΣ &amp; ΕΞΟΔΑ</t>
  </si>
  <si>
    <t>2.Λοιπές προβλέψεις</t>
  </si>
  <si>
    <t>ΓΕΝΙΚΟ ΣΥΝΟΛΟ ΠΑΘΗΤΙΚΟΥ (Α+Β+Γ)</t>
  </si>
  <si>
    <t>Ε.</t>
  </si>
  <si>
    <t>ΜΕΤΑΒΑΤΙΚΟΙ ΛΟΓΑΡΙΑΣΜΟΙ ΕΝΕΡΓΗΤΙΚΟΥ</t>
  </si>
  <si>
    <t>2.Έσοδα χρήσεως εισπρακτέα</t>
  </si>
  <si>
    <t>ΓΕΝΙΚΟ ΣΥΝΟΛΟ ΕΝΕΡΓΗΤΙΚΟΥ (Β+Γ+Δ+Ε)</t>
  </si>
  <si>
    <t>2. Χρεωστικοί λογαριασμοί Δημόσιου Λογιστικού</t>
  </si>
  <si>
    <t xml:space="preserve">                     Μείον:</t>
  </si>
  <si>
    <t>Μείον: Σύνολο αποσβέσεων παγίων στοιχείων</t>
  </si>
  <si>
    <t xml:space="preserve">           Μείον: Οι από αυτές ενσωματωμένες</t>
  </si>
  <si>
    <t>7400032100</t>
  </si>
  <si>
    <t>ΕΠΙΧΟΡΗΓΗΣΕΙΣ ΓΙΑ ΜΙΣΘΟΔΟΣΙΑ ΠΡΟΣΩΠΙΚΟΥ ΚΑΙ ΔΑΠΑΝΕΣ ΛΕΙΤΟΥΡΓΙΑΣ Γ.Ν.Η. ΒΕΝΙΖΕΛΕΙΟ – ΠΑΝΑΝΕΙΟ</t>
  </si>
  <si>
    <t>2. Πιστωτικοί λογαριασμοί Δημόσιου Λογιστικού</t>
  </si>
  <si>
    <t xml:space="preserve">3. Χρεωστικοί λογαριασμοί εγγυήσεων ,εμπραγμ. ασφαλειών </t>
  </si>
  <si>
    <t xml:space="preserve">    και αμφοτεροβαρών συμβάσεων</t>
  </si>
  <si>
    <t xml:space="preserve">3. Πιστωτικοί λογαριασμοί εγγυήσεων ,εμπραγμ. ασφαλειών </t>
  </si>
  <si>
    <r>
      <t xml:space="preserve">Μείον: </t>
    </r>
    <r>
      <rPr>
        <sz val="9"/>
        <rFont val="Tahoma"/>
        <family val="2"/>
      </rPr>
      <t>Κόστος  αγαθών και υπηρεσιών</t>
    </r>
  </si>
  <si>
    <r>
      <t>ΠΛΕΟΝ:</t>
    </r>
    <r>
      <rPr>
        <sz val="9"/>
        <rFont val="Tahoma"/>
        <family val="2"/>
      </rPr>
      <t xml:space="preserve"> 4. Πιστωτικοί Τόκοι &amp; συναφή έσοδα</t>
    </r>
  </si>
  <si>
    <r>
      <t>Μείον:</t>
    </r>
    <r>
      <rPr>
        <sz val="9"/>
        <rFont val="Tahoma"/>
        <family val="2"/>
      </rPr>
      <t xml:space="preserve"> 1.'Εξοδα διοικητικής λειτουργίας</t>
    </r>
  </si>
  <si>
    <r>
      <t>ΜΕΙΟΝ:</t>
    </r>
    <r>
      <rPr>
        <sz val="9"/>
        <rFont val="Tahoma"/>
        <family val="2"/>
      </rPr>
      <t xml:space="preserve"> 3. Χρεωστικοί τόκοι &amp; συναφή έξοδα</t>
    </r>
  </si>
  <si>
    <t>Ολικά αποτελέσματα (ζημιές) εκμεταλλεύσεως</t>
  </si>
  <si>
    <t>Οργανικά και Έκτακτα αποτελέσματα (ζημιές)</t>
  </si>
  <si>
    <t>6.Έπιπλα και λοιπός  εξοπλισμός</t>
  </si>
  <si>
    <t>Ο Διοικητής του Νοσοκομείου</t>
  </si>
  <si>
    <t>Ο Διοικητικός Διευθυντής</t>
  </si>
  <si>
    <t xml:space="preserve">Ντουρουντάκης Εμμανουήλ  </t>
  </si>
  <si>
    <t>Φουντουλάκης Ιωάννης</t>
  </si>
  <si>
    <t>Μαθιουδάκης Γεώργιος</t>
  </si>
  <si>
    <t>Λοιπά έξοδα εγκαταστάσεως:</t>
  </si>
  <si>
    <t xml:space="preserve">                                                                  160,65 €</t>
  </si>
  <si>
    <t>-Άδεια χρήσης λογισμικού</t>
  </si>
  <si>
    <t xml:space="preserve"> € </t>
  </si>
  <si>
    <t>ΑΠΟΓΡΑΦΗ ΛΗΞΗΣ ΥΓΕΙΟΝΟΜΙΚΟΥ ΥΛΙΚΟΥ</t>
  </si>
  <si>
    <t>ΑΠΟΓΡΑΦΗ ΛΗΞΗΣ ΥΓΕΙΟΝΟΜΙΚΟΥ ΥΛΙΚΟΥ ΦΑΡΜΑΚΕΙΟΥ</t>
  </si>
  <si>
    <t>ΑΠΟΓΡΑΦΗ ΛΗΞΗΣ ΤΡΟΦΙΜΩΝ ΚΑΙ ΠΟΤΩΝ</t>
  </si>
  <si>
    <t>ΑΠΟΓΡΑΦΗ ΛΗΞΗΣ ΟΡΘΟΠΕΔΙΚΩΝ ΠΡΟΣΘΕΤΙΚΩΝ &amp; Λ. ΥΛΙΚΩΝ ΑΝΑΠΗΡΩΝ</t>
  </si>
  <si>
    <t>ΑΠΟΓΡΑΦΗ ΛΗΞΗΣ ΕΝΤΥΠΟΥ ΥΛΙΚΟΥ &amp; ΓΡΑΦΙΚΗΣ ΥΛΗΣ</t>
  </si>
  <si>
    <t>ΑΠΟΓΡΑΦΗ ΛΗΞΗΣ ΤΕΧΝΙΚΗΣ ΥΠΗΡΕΣΙΑΣ</t>
  </si>
  <si>
    <t>ΑΠΟΓΡΑΦΗ ΧΗΜΙΚΩΝ(ΑΝΤΙΔΡΑΣΤΗΡΙΑ)</t>
  </si>
  <si>
    <t>ΑΠΟΓΡΑΦΗ  ΛΗΞΗΣ ΙΜΑΤΙΣΜΟΥ</t>
  </si>
  <si>
    <t>ΑΠΟΓΡΑΦΗ ΛΗΞΗΣ ΛΟΙΠΩΝ ΑΝΑΛΩΣΙΜΩΝ</t>
  </si>
  <si>
    <t>ΣΥΝΟΛΟ ΑΠΟΘΕΜΑΤΩΝ</t>
  </si>
  <si>
    <t>Κ.Α. 24.00.02.0001</t>
  </si>
  <si>
    <t>Κ.Α. 24.00.02.0011</t>
  </si>
  <si>
    <t>Κ.Α. 24.00.02.0040</t>
  </si>
  <si>
    <t>Κ.Α. 24.00.02.0050</t>
  </si>
  <si>
    <t>Κ.Α. 25.00.02.0031</t>
  </si>
  <si>
    <t>Κ.Α. 25.00.02.0040</t>
  </si>
  <si>
    <t>Κ.Α. 25.00.02.0055</t>
  </si>
  <si>
    <t>Κ.Α. 25.00.02.0056</t>
  </si>
  <si>
    <t>Κ.Α. 25.00.02.0099</t>
  </si>
  <si>
    <t>ΣΤΡΑΤΟΣ-ΤΑΞΥΠ  (ΓΕΣ)</t>
  </si>
  <si>
    <t>€</t>
  </si>
  <si>
    <t>ΑΕΡΟΠΟΡΙΑ   (ΓΕΑ)</t>
  </si>
  <si>
    <t>ΛΙΜΕΝΙΚΟ ΣΩΜΑ</t>
  </si>
  <si>
    <t>ΠΟΛΕΜΙΚΟ ΝΑΥΤΙΚΟ-ΓΕΝ</t>
  </si>
  <si>
    <t>ΣΤΡΑΤΙΩΤΕΣ ΞΗΡΑΣ</t>
  </si>
  <si>
    <t>ΣΤΡΑΤΙΩΤΕΣ ΑΕΡΟΠΟΡΙΑΣ</t>
  </si>
  <si>
    <t>ΟΓΑ</t>
  </si>
  <si>
    <t>ΝΑΤ - ΟΙΚΟΣ ΝΑΥΤΟΥ</t>
  </si>
  <si>
    <t>ΕΜΠΟΡΙΚΗ ΤΡΑΠΕΖΑ ΤΗΣ ΕΛΛΑΔΟΣ (ΤΑΠΕΤΕ)</t>
  </si>
  <si>
    <t>ΕΘΝΙΚΗ ΤΡΑΠΕΖΑ ΤΗΣ ΕΛΛΑΔΟΣ (ΤΥΠΕΤ)</t>
  </si>
  <si>
    <t>Α.Τ.Ε.</t>
  </si>
  <si>
    <t>ΤΡΑΠΕΖΑ ΕΛΛΑΔΟΣ</t>
  </si>
  <si>
    <t>ΤΑΑΠΤΠΓΑ  (ΤΡΑΠΕΖΕΣ ΠΙΣΤΕΩΣ, ALPHA, EUROBANK ΚΛΠ)</t>
  </si>
  <si>
    <t>ΠΑΝΕΠΙΣΤΗΜΙΟ ΗΡΑΚΛΕΙΟΥ ΚΡΗΤΗΣ</t>
  </si>
  <si>
    <t>ΤΕΙ ΗΡΑΚΛΕΙΟΥ</t>
  </si>
  <si>
    <t>ΠΑΝΤΕΙΟ ΠΑΝΕΠΙΣΤΗΜΙΟ</t>
  </si>
  <si>
    <t>ΦΟΙΤΗΤΕΣ ΠΑΝ. ΗΡΑΚΛΕΙΟΥ</t>
  </si>
  <si>
    <t>ΦΟΙΤΗΤΕΣ ΠΑΝ. ΧΑΝΙΩΝ</t>
  </si>
  <si>
    <t>Τ.Ε.Β.Ε.</t>
  </si>
  <si>
    <t>ΤΑΞΥ</t>
  </si>
  <si>
    <t>ΟΑΠ ΔΕΗ</t>
  </si>
  <si>
    <t>ΤΣΜΕΔΕ</t>
  </si>
  <si>
    <t>ΤΥΔΚΥ</t>
  </si>
  <si>
    <t>ΤΣΑΥ</t>
  </si>
  <si>
    <t>ΤΑΜΕΙΟ ΔΙΚΗΓΟΡΩΝ ΕΠΑΡΧΙΩΝ</t>
  </si>
  <si>
    <t>Τ.Α.Π. Ο.Τ.Ε.-Ο.Σ.Ε.-ΕΛΤΑ</t>
  </si>
  <si>
    <t>Ο.Α.Ε.Ε. (TEBE+TAE)</t>
  </si>
  <si>
    <t>ΕΥΔΑΠ</t>
  </si>
  <si>
    <t>ΔΗΜΟΣΙΟ-ΥΠΑΔ</t>
  </si>
  <si>
    <t>Ι.Κ.Α.</t>
  </si>
  <si>
    <t>Κ.Α. 30.00.01.0002</t>
  </si>
  <si>
    <t>Κ.Α. 30.00.01.0003</t>
  </si>
  <si>
    <t>Κ.Α. 30.00.01.0004</t>
  </si>
  <si>
    <t>Κ.Α. 30.00.01.0006</t>
  </si>
  <si>
    <t>Κ.Α. 30.00.01.0010</t>
  </si>
  <si>
    <t>Κ.Α. 30.00.01.0011</t>
  </si>
  <si>
    <t>Κ.Α. 30.00.01.0013</t>
  </si>
  <si>
    <t>Κ.Α. 30.00.01.0014</t>
  </si>
  <si>
    <t>Κ.Α. 30.01.01.0001</t>
  </si>
  <si>
    <t>Κ.Α. 30.01.01.0002</t>
  </si>
  <si>
    <t>Κ.Α. 30.01.01.0003</t>
  </si>
  <si>
    <t>Κ.Α. 30.01.01.0006</t>
  </si>
  <si>
    <t>Κ.Α. 30.01.01.0008</t>
  </si>
  <si>
    <t>Κ.Α. 30.01.02.0004</t>
  </si>
  <si>
    <t>Κ.Α. 30.01.02.0015</t>
  </si>
  <si>
    <t>Κ.Α. 30.01.02.0017</t>
  </si>
  <si>
    <t>Κ.Α. 30.01.02.0018</t>
  </si>
  <si>
    <t>Κ.Α. 30.01.02.0020</t>
  </si>
  <si>
    <t>Κ.Α. 30.01.03.0003</t>
  </si>
  <si>
    <t>Κ.Α. 30.01.03.0004</t>
  </si>
  <si>
    <t>Κ.Α. 30.01.03.0005</t>
  </si>
  <si>
    <t>Κ.Α. 30.01.03.0007</t>
  </si>
  <si>
    <t>Κ.Α. 30.01.03.0009</t>
  </si>
  <si>
    <t>Κ.Α. 30.01.03.0010</t>
  </si>
  <si>
    <t>Κ.Α. 30.01.03.0011</t>
  </si>
  <si>
    <t>Κ.Α. 30.01.03.0013</t>
  </si>
  <si>
    <t>Κ.Α. 30.01.03.0018</t>
  </si>
  <si>
    <t>Κ.Α. 30.01.03.0019</t>
  </si>
  <si>
    <t>Κ.Α. 30.01.03.0023</t>
  </si>
  <si>
    <t>Κ.Α. 30.02.00.0001</t>
  </si>
  <si>
    <t>Ποσά κλειόμενης χρήσεως 2008</t>
  </si>
  <si>
    <t>χρήσεως 2008</t>
  </si>
  <si>
    <t>31ης ΔΕΚΕΜΒΡΙΟΥ 2008 (1 ΙΑΝΟΥΑΡΙΟΥ - 31 ΔΕΚΕΜΒΡΙΟΥ 2008)</t>
  </si>
  <si>
    <t>ΥΠΟΛΟΙΠΑ 31.12.2008</t>
  </si>
  <si>
    <t>71</t>
  </si>
  <si>
    <t>ΠΩΛΗΣΕΙΣ ΠΡΟΙΟΝΤΩΝ</t>
  </si>
  <si>
    <t>ΑΜΟΙΒΗ ΓΙΑ ΕΡΓΑΣΙΑ ΠΕΡΑ ΑΠΟ ΤΑ ΣΥΝΗΘΗ ΚΑΘΗΚΟΝΤΑ ΑΠΟΓΕΥΜΑΤΙΝΩΝ ΙΑΤΡΕΙΩΝ</t>
  </si>
  <si>
    <t>ΑΠΟΖΗΜΙΩΣΗ ΛΟΓΩ ΜΗ ΧΟΡΗΓΗΣΗΣ ΚΑΝΟΝΙΚΗΣ ΑΔΕΙΑΣ</t>
  </si>
  <si>
    <t>ΑΜΟΙΒΕΣ ΙΑΤΡΩΝ ΕΣΥ</t>
  </si>
  <si>
    <t>ΕΞΟΔΑ ΚΗΔΕΙΑΣ ΥΠΑΛΛΗΛΩΝ &amp; ΣΥΝΤΑΞΙΟΥΧΩΝ</t>
  </si>
  <si>
    <t>ΑΠΟΖΗΜΙΩΣΗ ΣΠΟΥΔΑΣΤΩΝ ΤΕΙ</t>
  </si>
  <si>
    <t>ΛΟΙΠΕΣ ΑΜΟΙΒΕΣ ΦΥΣΙΚΩΝ ΠΡΟΣΩΠΩΝ ΓΙΑ ΕΙΔΙΚΕΣ ΥΠΗΡΕΣΙΕΣ</t>
  </si>
  <si>
    <t>ΛΟΙΠΕΣ ΑΜΟΙΒΕΣ ΝΟΜΙΚΩΝ ΠΡΟΣΩΠΩΝ ΓΙΑ ΕΙΔΙΚΕΣ ΥΠΗΡΕΣΙΕΣ</t>
  </si>
  <si>
    <t>ΤΕΛΗ (ΚΤΕΟ)</t>
  </si>
  <si>
    <t>ΠΑΡΑΒΟΛΑ-ΤΕΛΗ ΜΕΤΑΒΙΒΑΣΗΣ ΑΥΤ/ΤΩΝ</t>
  </si>
  <si>
    <t>ΔΗΜΟΣΙΕΥΣΕΙΣ - ΑΝΑΚΟΙΝΩΣΕΙΣ</t>
  </si>
  <si>
    <t>ΔΙΚΑΣΤΙΚΑ ΕΞΟΔΑ</t>
  </si>
  <si>
    <t>ΕΠΙΣΤΡΟΦΕΣ ΛΟΙΠΩΝ ΠΕΡΙΠ/ΣΕΩΝ ΠΟΥ ΔΕΝ ΚΑΤΟΝ/ΝΤΑΙ ΕΙΔΙΚΑ</t>
  </si>
  <si>
    <t>ΑΠΟΣΒΕΣΕΙΣ ΚΤΙΡΙΩΝ - ΕΓΚ/ΣΕΩΝ ΚΤΙΡΙΩΝ - ΤΕΧΝ.ΕΡΓΩΝ</t>
  </si>
  <si>
    <t>ΑΠΟΣΒΕΣΕΙΣ ΜΗΧΑΝΗΜΑΤΩΝ ΚΛΠ</t>
  </si>
  <si>
    <t>ΑΠΟΣΒΕΣΕΙΣ ΜΕΤΑΦΟΡΙΚΩΝ ΜΕΣΩΝ</t>
  </si>
  <si>
    <t>ΑΠΟΣΒΕΣΕΙΣ ΕΠΙΠΛΩΝ &amp; ΛΟΙΠΟΥ ΕΞΟΠΛΙΣΜΟΥ</t>
  </si>
  <si>
    <t>ΑΠΟΣΒΕΣΕΙΣ ΑΣΩΜΑΤΩΝ ΑΚΙΝΗΤΟΠΟΙΗΣΕΩΝ &amp; ΕΞΟΔΩΝ ΠΟΛΥΕΤΟΥΣ ΑΠΟΣΒΕΣΕΩΣ</t>
  </si>
  <si>
    <t>11. Πιστωτές διάφοροι</t>
  </si>
  <si>
    <t>5. Υποχρεώσεις από φόρους - τέλη</t>
  </si>
  <si>
    <t>6. Ασφαλιστικοί Οργανισμοί</t>
  </si>
  <si>
    <t>(+)Υπόλοιπο ζημιών προηγούμενων χρήσεων</t>
  </si>
  <si>
    <t xml:space="preserve">             2. Έκτακτες ζημίες</t>
  </si>
  <si>
    <t xml:space="preserve">             4. Έσοδα  από προβλέψεις προηγούμενων χρήσεων</t>
  </si>
  <si>
    <t>ΑΠΟΓΡΑΦΗ ΛΗΞΗΣ ΧΡΗΣΗΣ Α' &amp; Β' ΥΛΩΝ</t>
  </si>
  <si>
    <t>ΑΠΟΓΡΑΦΗ ΛΗΞΗΣ ΧΡΗΣΗΣ ΑΝΑΛΩΣΙΜΩΝ</t>
  </si>
  <si>
    <t>ΑΠΟΓΡΑΦΗ ΛΗΞΗΣ ΑΝΤΙΔΡΑΣΤΗΡΙΩΝ</t>
  </si>
  <si>
    <t>ΑΠΟΓΡΑΦΗ ΛΗΞΗΣ ΙΜΑΤΙΣΜΟΥ</t>
  </si>
  <si>
    <t>ΑΠΑΙΤΗΣΕΙΣ ΑΠΟ ΠΩΛΗΣΗ ΑΓΑΘΩΝ &amp; ΥΠΗΡΕΣΙΩΝ</t>
  </si>
  <si>
    <t>ΑΠΑΙΤΗΣΕΙΣ ΑΠΟ ΕΛΛΗΝΙΚΟ ΔΗΜΟΣΙΟ ΑΠΟ ΠΑΡΟΧΗ ΥΓΕΙΟΝΟΜΙΚΩΝ ΥΠΗΡΕΣΙΩΝ</t>
  </si>
  <si>
    <t>ΑΠΑΙΤΗΣΕΙΣ ΑΠΟ ΕΛΛΗΝΙΚΟ ΔΗΜΟΣΙΟ</t>
  </si>
  <si>
    <t>ΑΠΑΙΤΗΣΕΙΣ ΚΑΤΑ Ν.Π.Δ.Δ. ΑΠΟ ΠΑΡΟΧΗ ΥΓΕΙΟΝΟΜΙΚΩΝ ΥΠΗΡΕΣΙΩΝ</t>
  </si>
  <si>
    <t>ΕΜΠΟΡΙΚΕΣ ΤΡΑΠΕΖΕΣ ΤΗΣ ΕΛΛΑΔΟΣ</t>
  </si>
  <si>
    <t>ΕΚΠΑΙΔΕΥΤΙΚΑ ΙΔΡΥΜΑΤΑ</t>
  </si>
  <si>
    <t>ΛΟΙΠΑ ΑΣΦΑΛΙΣΤΙΚΑ ΤΑΜΕΙΑ ΜΕ ΙΔΙΟΤΗΤΑ ΝΠΔΔ (ΑΛΛΑΓΕΣ ΠΑΓΝΗ ΟΚ)</t>
  </si>
  <si>
    <t>ΑΠΑΙΤΗΣΕΙΣ ΚΑΤΑ ΦΟΡΕΩΝ ΚΟΙΝΩΝΙΚΗΣ ΑΣΦΑΛΙΣΗΣ ΑΠΟ ΠΑΡΟΧΗ ΥΓΕΙΟΝ.ΥΠΗΡΕΣΙΩΝ</t>
  </si>
  <si>
    <t>ΑΣΦΑΛΙΣΤΙΚΑ ΤΑΜΕΙΑ         (ΠΡΟΣΟΧΗ ΣΤΟ 2008 ΝΑ ΜΕΙΝΕΙ ΜΟΝΟ ΤΟ ΙΚΑ)</t>
  </si>
  <si>
    <t>ΑΠΑΙΤΗΣΕΙΣ ΑΠΟ ΕΛΛΗΝΙΚΟ ΔΗΜΟΣΙΟ (3111 ΦΑΡΜ. 3113 ΙΑΤΡ.ΠΕΡ. 3114 ΝΕΦΡΟ 3119 ΛΟΙΠΑ 8411 ΠΑΡ.ΕΤΩΝ)</t>
  </si>
  <si>
    <t>ΣΤΡΑΤΟΣ-ΤΑΞΥΠ (ΓΕΣ)</t>
  </si>
  <si>
    <t>ΑΕΡΟΠΟΡΙΑ (ΓΕΑ)</t>
  </si>
  <si>
    <t>ΠΡΟΝΟΙΑΣ-ΑΠΟΡΙΑΣ</t>
  </si>
  <si>
    <t>ΚΡΑΤΟΥΜΕΝΟΙ ΔΗΜΟΣΙΩΝ ΦΥΛΑΚΩΝ</t>
  </si>
  <si>
    <t>ΑΠΑΙΤΗΣΕΙΣ ΚΑΤΑ Ν.Π.Δ.Δ. ΑΠΟ ΠΑΡΟΧΗ ΥΓΕΙΟΝΟΜΙΚΩΝ ΥΠΗΡΕΣΙΩΝ (3121,3123,3124,3129 8412)</t>
  </si>
  <si>
    <t>ΤΑΥΤΕΚΩ (ΕΜΠΟΡΙΚΗ ΤΡΑΠΕΖΑ ΤΗΣ ΕΛΛΑΔΟΣ -ΤΑΠΕΤΕ)</t>
  </si>
  <si>
    <t>ΤΑΥΤΕΚΩ (ΤΑΑΠΤΠΓΑ - ΤΡΑΠΕΖΕΣ ΠΙΣΤΕΩΣ, ALPHA, EUROBANK ΚΛΠ)</t>
  </si>
  <si>
    <t>ΤΡΑΠΕΖΑ ΕΤΒΑ (ΤΑΠ-ΕΤΒΑ)</t>
  </si>
  <si>
    <t>ΦΟΙΤΗΤΕΣ ΠΑΝ. ΡΕΘΥΜΝΟΥ</t>
  </si>
  <si>
    <t>ΑΝΩΤΑΤΗ ΣΧΟΛΗ ΚΑΛΩΝ ΤΕΧΝΩΝ</t>
  </si>
  <si>
    <t>ΛΟΙΠΑ ΑΣΦΑΛΙΣΤΙΚΑ ΤΑΜΕΙΑ ΜΕ ΙΔΙΟΤΗΤΑ ΝΠΔΔ</t>
  </si>
  <si>
    <t>------------Τ.Ε.Β.Ε. ( ΒΛ. Ο.Α.Ε.Ε.)</t>
  </si>
  <si>
    <t>3001030004</t>
  </si>
  <si>
    <t>3001030005</t>
  </si>
  <si>
    <t>ΤΑΥΤΕΚΩ ΔΕΗ</t>
  </si>
  <si>
    <t>3001030007</t>
  </si>
  <si>
    <t>ΕΤΑΑ (ΤΣΜΕΔΕ)</t>
  </si>
  <si>
    <t>3001030009</t>
  </si>
  <si>
    <t>3001030010</t>
  </si>
  <si>
    <t>ΕΤΑΑ (ΤΣΑΥ)</t>
  </si>
  <si>
    <t>3001030011</t>
  </si>
  <si>
    <t>ΕΤΑΑ (ΤΑΜΕΙΟ ΔΙΚΗΓΟΡΩΝ ΕΠΑΡΧΙΩΝ -ΤΥΔΕ)</t>
  </si>
  <si>
    <t>3001030012</t>
  </si>
  <si>
    <t>ΕΤΑΑ (ΤΑΜΕΙΟ ΔΙΚΗΓΟΡΩΝ ΑΘΗΝΩΝ -ΤΥΔΑ)</t>
  </si>
  <si>
    <t>3001030013</t>
  </si>
  <si>
    <t>ΤΑΥΤΕΚΩ (Τ.Α.Π. Ο.Τ.Ε)</t>
  </si>
  <si>
    <t>3001030014</t>
  </si>
  <si>
    <t>ΕΤΑΑ (ΤΑΜΕΙΟ ΣΥΜΒΟΛΑΙΟΓΡΑΦΩΝ -ΤΑΣ)</t>
  </si>
  <si>
    <t>3001030018</t>
  </si>
  <si>
    <t>3001030019</t>
  </si>
  <si>
    <t>3001030022</t>
  </si>
  <si>
    <t>ΕΡΓΑΖΟΜΕΝΟΙ ΟΓΑ</t>
  </si>
  <si>
    <t>3001030023</t>
  </si>
  <si>
    <t>3001030026</t>
  </si>
  <si>
    <t>ΤΑΥΤΕΚΩ (ΤΑΠ-ΗΣΑΠ)</t>
  </si>
  <si>
    <t>3002</t>
  </si>
  <si>
    <t>ΑΠΑΙΤΗΣΕΙΣ ΚΑΤΑ ΦΟΡΕΩΝ ΚΟΙΝΩΝΙΚΗΣ ΑΣΦΑΛΙΣΗΣ ΑΠΟ ΠΑΡΟΧΗ ΥΓΕΙΟΝ.ΥΠΗΡΕΣΙΩΝ (3131,3133,3134,3139 8413)</t>
  </si>
  <si>
    <t>300200</t>
  </si>
  <si>
    <t>ΑΣΦΑΛΙΣΤΙΚΑ ΤΑΜΕΙΑ (ΠΡΟΣΟΧΗ ΣΤΟ 2008 ΝΑ ΜΕΙΝΕΙ ΜΟΝΟ ΤΟ ΙΚΑ)</t>
  </si>
  <si>
    <t>3002000001</t>
  </si>
  <si>
    <t>3003</t>
  </si>
  <si>
    <t>ΑΠΑΙΤΗΣΕΙΣ ΚΑΤΑ ΙΔΙΩΤΩΝ ΑΠΟ ΠΑΡΟΧΗ ΥΓΕΙΟΝΟΜΙΚΩΝ ΥΠΗΡΕΣΙΩΝ (3141,3143,3144,3149 8414)</t>
  </si>
  <si>
    <t>300300</t>
  </si>
  <si>
    <t>ΙΔΙΩΤΙΚΕΣ ΑΣΦΑΛΙΣΤΙΚΕΣ ΕΤΑΙΡΕΙΕΣ</t>
  </si>
  <si>
    <t>3003000006</t>
  </si>
  <si>
    <t>ΑΝΕΚ</t>
  </si>
  <si>
    <t>300301</t>
  </si>
  <si>
    <t>ΙΔΙΩΤΕΣ ΑΣΘΕΝΕΙΣ</t>
  </si>
  <si>
    <t>3003010001</t>
  </si>
  <si>
    <t>ΙΔΙΩΤΕΣ ΑΣΘΕΝΕΙΣ (ΕΛΛΗΝΕΣ)</t>
  </si>
  <si>
    <t>33</t>
  </si>
  <si>
    <t>ΧΡΕΩΣΤΕΣ ΔΙΑΦΟΡΟΙ</t>
  </si>
  <si>
    <t>3312</t>
  </si>
  <si>
    <t>ΑΠΑΙΤΗΣΕΙΣ ΑΠΟ ΤΟΚΟΥΣ</t>
  </si>
  <si>
    <t>331200</t>
  </si>
  <si>
    <t>3312002100</t>
  </si>
  <si>
    <t>6.974,49</t>
  </si>
  <si>
    <t>ΙΣΟΛΟΓΙΣΜΟΣ 31ης ΔΕΚΕΜΒΡΙΟΥ 2008</t>
  </si>
  <si>
    <t>2η ΕΤΑΙΡΙΚΗ ΧΡΗΣΗ  (1 ΙΑΝΟΥΑΡΙΟΥ - 31 ΔΕΚΕΜΒΡΙΟΥ 2008)</t>
  </si>
  <si>
    <r>
      <t>Σημειώσεις:</t>
    </r>
    <r>
      <rPr>
        <sz val="12"/>
        <color indexed="8"/>
        <rFont val="Arial"/>
        <family val="2"/>
      </rPr>
      <t xml:space="preserve"> </t>
    </r>
    <r>
      <rPr>
        <b/>
        <sz val="12"/>
        <color indexed="8"/>
        <rFont val="Arial"/>
        <family val="2"/>
      </rPr>
      <t>1</t>
    </r>
    <r>
      <rPr>
        <sz val="12"/>
        <color indexed="8"/>
        <rFont val="Arial"/>
        <family val="2"/>
      </rPr>
      <t xml:space="preserve">.Τα πάγια περιουσιακά στοιχεία, ανήκουν κατά κύριο λόγο στην αρμόδια Δ.Υ.ΠΕ. σύμφωνα με την ισχύουσα νομοθεσία και το Νοσοκομείο 
</t>
    </r>
  </si>
  <si>
    <t xml:space="preserve"> έχει το δικαίωμα αποκλειστικής χρήσης και διαχείρισής τους.</t>
  </si>
  <si>
    <t>Ο  προϊστάμενος Οικονομικού τμήματος</t>
  </si>
  <si>
    <t>Α.Δ.Τ. ΑΑ 019306</t>
  </si>
  <si>
    <t>Α.Δ.Τ. ΑΖ 457457</t>
  </si>
  <si>
    <t>Α.Δ.Τ. Ρ 827611</t>
  </si>
  <si>
    <r>
      <t xml:space="preserve">Μείον: </t>
    </r>
    <r>
      <rPr>
        <sz val="9"/>
        <rFont val="Arial"/>
        <family val="2"/>
      </rPr>
      <t>Κόστος αγαθών και υπηρεσιών</t>
    </r>
  </si>
  <si>
    <r>
      <t>Πλέον:</t>
    </r>
    <r>
      <rPr>
        <sz val="9"/>
        <rFont val="Arial"/>
        <family val="2"/>
      </rPr>
      <t xml:space="preserve"> Άλλα έσοδα </t>
    </r>
  </si>
  <si>
    <r>
      <t>Μείον</t>
    </r>
    <r>
      <rPr>
        <sz val="9"/>
        <rFont val="Arial"/>
        <family val="2"/>
      </rPr>
      <t>: 1.'Εξοδα διοικητικής λειτουργίας</t>
    </r>
  </si>
  <si>
    <r>
      <t xml:space="preserve">ΠΛΕΟΝ: </t>
    </r>
    <r>
      <rPr>
        <sz val="9"/>
        <rFont val="Arial"/>
        <family val="2"/>
      </rPr>
      <t>4. Πιστωτικοί Τόκοι &amp; συναφή έσοδα</t>
    </r>
  </si>
  <si>
    <r>
      <t>ΜΕΙΟΝ:</t>
    </r>
    <r>
      <rPr>
        <b/>
        <sz val="9"/>
        <rFont val="Arial"/>
        <family val="2"/>
      </rPr>
      <t xml:space="preserve"> </t>
    </r>
    <r>
      <rPr>
        <sz val="9"/>
        <rFont val="Arial"/>
        <family val="2"/>
      </rPr>
      <t>3. Χρεωστικοί τόκοι &amp; συναφή έξοδα</t>
    </r>
  </si>
  <si>
    <r>
      <t xml:space="preserve">                     </t>
    </r>
    <r>
      <rPr>
        <b/>
        <u val="single"/>
        <sz val="9"/>
        <rFont val="Arial"/>
        <family val="2"/>
      </rPr>
      <t>Μείον:</t>
    </r>
  </si>
  <si>
    <r>
      <t>Μείον</t>
    </r>
    <r>
      <rPr>
        <sz val="9"/>
        <rFont val="Arial"/>
        <family val="2"/>
      </rPr>
      <t>: Σύνολο αποσβέσεων παγίων στοιχείων</t>
    </r>
  </si>
  <si>
    <r>
      <t xml:space="preserve">           </t>
    </r>
    <r>
      <rPr>
        <b/>
        <u val="single"/>
        <sz val="9"/>
        <rFont val="Arial"/>
        <family val="2"/>
      </rPr>
      <t>Μείον:</t>
    </r>
    <r>
      <rPr>
        <sz val="9"/>
        <rFont val="Arial"/>
        <family val="2"/>
      </rPr>
      <t xml:space="preserve"> Οι από αυτές ενσωματωμένες</t>
    </r>
  </si>
  <si>
    <t>Ηράκλειο ,</t>
  </si>
  <si>
    <t>ΓΕΝΙΚΗ ΕΚΜΕΤΑΛΛΕΥΣΗ</t>
  </si>
  <si>
    <t>ΙΣΟΛΟΓΙΣΜΟΣ 31ης ΔΕΚΕΜΒΡΙΟΥ 2009</t>
  </si>
  <si>
    <t>Ποσά κλειόμενης χρήσεως 2009</t>
  </si>
  <si>
    <t>χρήσεως 2009</t>
  </si>
  <si>
    <t>31ης ΔΕΚΕΜΒΡΙΟΥ 2009 (1 ΙΑΝΟΥΑΡΙΟΥ - 31 ΔΕΚΕΜΒΡΙΟΥ 2009)</t>
  </si>
  <si>
    <t>3η ΕΤΑΙΡΙΚΗ ΧΡΗΣΗ  (1 ΙΑΝΟΥΑΡΙΟΥ - 31 ΔΕΚΕΜΒΡΙΟΥ 2009)</t>
  </si>
  <si>
    <t>ΜΕΤΑΒΑΤΙΚΟΙ ΛΟΓΑΡΙΑΣΜΟΙ ΠΑΘΗΤΙΚΟΥ</t>
  </si>
  <si>
    <t>ΓΕΝΙΚΟ ΣΥΝΟΛΟ ΠΑΘΗΤΙΚΟΥ (Α+Γ+Δ)</t>
  </si>
  <si>
    <t>2.  Έξοδα χρήσεως δουλευμένα</t>
  </si>
  <si>
    <t>ΥΠΟΛΟΙΠΑ 31.12.2009</t>
  </si>
  <si>
    <t>ΕΚΤΑΚΤΕΣ ΖΗΜΙΕΣ</t>
  </si>
  <si>
    <t xml:space="preserve">            3. Έξοδα λειτουργίας δημοσίων σχέσεων</t>
  </si>
  <si>
    <t>81.00</t>
  </si>
  <si>
    <t>81.01</t>
  </si>
  <si>
    <t>82.00</t>
  </si>
  <si>
    <t>82.01</t>
  </si>
  <si>
    <t>ΕΚΤΑΚΤΑ ΚΑΙ ΑΝΟΡΓΑΝΑ ΕΣΟΔΑ</t>
  </si>
  <si>
    <t>ΕΚΤΑΚΤΑ ΚΑΙ ΑΝΟΡΓΑΝΑ ΕΞΟΔΑ</t>
  </si>
  <si>
    <t>81.02</t>
  </si>
  <si>
    <t>ΕΣΟΔΑ ΠΡΟΗΓΟΥΜΕΝΩΝ</t>
  </si>
  <si>
    <t>82.07</t>
  </si>
  <si>
    <t>ΕΣΟΔΑ ΑΠΌ ΕΠΙΣΤΡΟΦΕΣ</t>
  </si>
  <si>
    <t>ΚΑΘΑΡΑ ΑΠΟΤΕΛΕΣΜΑΤΑ (πλεόνασμα ή έλλειμμα) ΧΡΗΣΕΩΣ προ φόρων</t>
  </si>
  <si>
    <t>Οργανικά και Έκτακτα αποτελέσματα (κέρδη ή ζημιές)</t>
  </si>
  <si>
    <t>ΑΞΙΑ</t>
  </si>
  <si>
    <t>ΚΙΝΗΣΗ ΑΞΙΑΣ ΚΤΗΣΗΣ</t>
  </si>
  <si>
    <t>ΛΟΓΑΡΙΑΣΜΟΙ   ΠΑΓΙΩΝ</t>
  </si>
  <si>
    <t>ΚΤΗΣΕΩΣ</t>
  </si>
  <si>
    <t>ΣΤΗΝ ΧΡΗΣΗ</t>
  </si>
  <si>
    <t xml:space="preserve">       </t>
  </si>
  <si>
    <t>ΕΝΑΡΞΗΣ</t>
  </si>
  <si>
    <t>Προσθήκες</t>
  </si>
  <si>
    <t xml:space="preserve"> Μειώσεις</t>
  </si>
  <si>
    <t>ΛΗΞΗΣ</t>
  </si>
  <si>
    <t>ΓΗΠΕΔΑ-ΟΙΚΟΠΕΔΑ</t>
  </si>
  <si>
    <t>ΚΤΙΡΙΑ-ΕΓΚΑΤΑΣΤΑΣΕΙΣ ΚΤΙΡΙΩΝ</t>
  </si>
  <si>
    <t xml:space="preserve">ΜΗΧΑΝΗΜΑΤΑ-ΤΕΧΝ.ΕΓΚ/ΣΕΙΣ </t>
  </si>
  <si>
    <t>ΜΕΤΑΦΟΡΙΚΑ ΜΕΣΑ</t>
  </si>
  <si>
    <t>ΕΠΙΠΛΑ ΚΑΙ ΛΟΙΠΟΣ ΕΞΟΠΛΙΣΜΟΣ</t>
  </si>
  <si>
    <t>ΑΚΙΝΗΤΟΠΟΙΗΣΕΙΣ ΥΠΟ ΕΚΤΕΛΕΣΗ</t>
  </si>
  <si>
    <t xml:space="preserve">ΣΥΝΟΛΑ </t>
  </si>
  <si>
    <t>ΑΠΟΣΒΕΣΕΙΣ</t>
  </si>
  <si>
    <t>ΚΙΝΗΣΗ ΑΠΟΣΒΕΣΕΩΝ</t>
  </si>
  <si>
    <t>ΑΝΑΠ/ΣΤΗ</t>
  </si>
  <si>
    <t>ΧΡΗΣΗΣ</t>
  </si>
  <si>
    <t>Γ.Ν.'ΒΕΝΙΖΕΛΕΙΟ' - ΟΙΚ.ΧΡΗΣΗ 2009</t>
  </si>
  <si>
    <t>Σελίδα 1 από 1</t>
  </si>
  <si>
    <t>ΚΩΔΙΚΟΣ</t>
  </si>
  <si>
    <t>ΠΕΡΙΓΡΑΦΗ</t>
  </si>
  <si>
    <t>Α Π Ο Γ Ρ Α Φ Η</t>
  </si>
  <si>
    <t>ΔΕΚΕΜΒΡΙΟΣ</t>
  </si>
  <si>
    <t>ΙΑΝΟΥΑΡΙΟΣ - ΔΕΚΕΜΒΡΙΟΣ</t>
  </si>
  <si>
    <t>Υ Π Ο Λ Ο Ι Π Ο</t>
  </si>
  <si>
    <t>ΧΡΕΩΣΗ</t>
  </si>
  <si>
    <t>ΠΙΣΤΩΣΗ</t>
  </si>
  <si>
    <t>ΧΡΕΩΣΤΙΚΟ</t>
  </si>
  <si>
    <t>ΠΙΣΤΩΤΙΚΟ</t>
  </si>
  <si>
    <t>ΕΔΑΦΙΚΕΣ ΕΚΤΑΣΕΙΣ</t>
  </si>
  <si>
    <t>ΓΗΠΕΔΑ ΟΙΚΟΠΕΔΑ</t>
  </si>
  <si>
    <t>ΟΙΚΟΠΕΔΑ Γ.Ν.Η. ΒΕΝΙΖΕΛΕΙΟ – ΠΑΝΑΝΕΙΟ</t>
  </si>
  <si>
    <t>ΚΤΙΡΙΑ - ΕΓΚΑΤΑΣΤΑΣΕΙΣ ΚΤΙΡΙΩΝ - ΤΕΧΝΙΚΑ ΕΡΓΑ</t>
  </si>
  <si>
    <t>ΚΤΙΡΙΑ - ΕΓΚΑΤΑΣΤΑΣΕΙΣ ΚΤΙΡΙΩΝ</t>
  </si>
  <si>
    <t>ΚΤΙΡΙΑ</t>
  </si>
  <si>
    <t>ΚΤΙΡΙΑ Γ.Ν.Η. ΒΕΝΙΖΕΛΕΙΟ – ΠΑΝΑΝΕΙΟ</t>
  </si>
  <si>
    <t>ΕΓΚΑΤΑΣΤΑΣΕΙΣ ΚΤΙΡΙΩΝ</t>
  </si>
  <si>
    <t>ΕΓΚΑΤΑΣΤΑΣΕΙΣ ΚΤΙΡΙΩΝ Γ.Ν.Η. ΒΕΝΙΖΕΛΕΙΟ – ΠΑΝΑΝΕΙΟ</t>
  </si>
  <si>
    <t>ΛΟΙΠΑ ΤΕΧΝΙΚΑ ΕΡΓΑ</t>
  </si>
  <si>
    <t>ΛΟΙΠΑ ΤΕΧΝΙΚΑ ΕΡΓΑ ΒΕΝΙΖΕΛΕΙΟ</t>
  </si>
  <si>
    <t>ΑΠΟΣΒΕΣΜΕΝΑ ΚΤΙΡΙΑ - ΕΓΚΑΤΑΣΤΑΣΕΙΣ ΚΤΙΡΙΩΝ - ΤΕΧΝΙΚΑ ΕΡΓΑ</t>
  </si>
  <si>
    <t>ΑΠΟΣΒΕΣΜΕΝΑ ΚΤΙΡΙΑ - ΕΓΚΑΤΑΣΤΑΣΕΙΣ ΚΤΙΡΙΩΝ</t>
  </si>
  <si>
    <t>ΑΠΟΣΒΕΣΜΕΝΑ ΚΤΙΡΙΑ Γ.Ν.Η. ΒΕΝΙΖΕΛΕΙΟ – ΠΑΝΑΝΕΙΟ</t>
  </si>
  <si>
    <t>ΑΠΟΣΒΕΣΜΕΝΕΣ ΕΓΚΑΤΑΣΤΑΣΕΙΣ ΚΤΙΡΙΩΝ Γ.Ν.Η. ΒΕΝΙΖΕΛΕΙΟ – ΠΑΝΑΝΕΙΟ</t>
  </si>
  <si>
    <t>ΜΗΧΑΝΗΜΑΤΑ - ΤΕΧΝΙΚΕΣ ΕΓΚΑΤΑΣΤΑΣΕΙΣ - ΛΟΙΠΟΣ ΕΞΟΠΛΙΣΜΟΣ</t>
  </si>
  <si>
    <t>ΜΗΧΑΝΗΜΑΤΑ</t>
  </si>
  <si>
    <t>ΜΗΧΑΝΗΜΑΤΑ ΙΑΤΡΙΚΑ</t>
  </si>
  <si>
    <t>ΜΗΧΑΝΗΜΑΤΑ ΙΑΤΡΙΚΑ Γ.Ν.Η. ΒΕΝΙΖΕΛΕΙΟ – ΠΑΝΑΝΕΙΟ</t>
  </si>
  <si>
    <t>ΜΗΧΑΝΗΜΑΤΑ ΜΗ ΙΑΤΡΙΚΑ</t>
  </si>
  <si>
    <t>ΜΗΧΑΝΗΜΑΤΑ ΜΗ ΙΑΤΡΙΚΑ Γ.Ν.Η. ΒΕΝΙΖΕΛΕΙΟ – ΠΑΝΑΝΕΙΟ</t>
  </si>
  <si>
    <t>ΤΕΧΝΙΚΕΣ ΕΓΚΑΤΑΣΤΑΣΕΙΣ</t>
  </si>
  <si>
    <t>ΤΕΧΝΙΚΕΣ ΕΓΚΑΤΑΣΤΑΣΕΙΣ Γ.Ν.Η. ΒΕΝΙΖΕΛΕΙΟ – ΠΑΝΑΝΕΙΟ</t>
  </si>
  <si>
    <t>ΦΟΡΗΤΑ ΜΗΧΑΝΗΜΑΤΑ ΧΕΙΡΟΣ</t>
  </si>
  <si>
    <t>ΛΟΙΠΑ ΦΟΡΗΤΑ ΜΗΧΑΝΗΜΑΤΑ ΧΕΙΡΟΣ (ΜΗ ΧΕΙΡΟΥΡΓΙΚΑ)</t>
  </si>
  <si>
    <t>ΛΟΙΠΑ ΦΟΡΗΤΑ ΜΗΧΑΝΗΜΑΤΑ ΧΕΙΡΟΣ Γ.Ν.Η. ΒΕΝΙΖΕΛΕΙΟ – ΠΑΝΑΝΕΙΟ</t>
  </si>
  <si>
    <t>ΕΡΓΑΛΕΙΑ</t>
  </si>
  <si>
    <t>ΤΕΧΝΙΚΑ ΕΡΓΑΛΕΙΑ</t>
  </si>
  <si>
    <t>ΤΕΧΝΙΚΑ ΕΡΓΑΛΕΙΑ Γ.Ν.Η. ΒΕΝΙΖΕΛΕΙΟ – ΠΑΝΑΝΕΙΟ</t>
  </si>
  <si>
    <t>ΛΟΙΠΑ ΕΡΓΑΛΕΙΑ</t>
  </si>
  <si>
    <t>ΛΟΙΠΑ ΕΡΓΑΛΕΙΑ Γ.Ν.Η. ΒΕΝΙΖΕΛΕΙΟ – ΠΑΝΑΝΕΙΟ</t>
  </si>
  <si>
    <t>ΕΠΙΣΤΗΜΟΝΙΚΑ ΟΡΓΑΝΑ ΚΑΙ ΣΥΣΚΕΥΕΣ</t>
  </si>
  <si>
    <t>ΕΠΙΣΤΗΜΟΝΙΚΑ ΟΡΓΑΝΑ ΚΑΙ ΣΥΣΚΕΥΕΣ Γ.Ν.Η. ΒΕΝΙΖΕΛΕΙΟ – ΠΑΝΑΝΕΙΟ</t>
  </si>
  <si>
    <t>ΛΟΙΠΟΣ ΜΗΧΑΝΟΛΟΓΙΚΟΣ ΕΞΟΠΛΙΣΜΟΣ</t>
  </si>
  <si>
    <t>ΛΟΙΠΟΣ ΙΑΤΡΙΚΟΣ ΕΞΟΠΛΙΣΜΟΣ</t>
  </si>
  <si>
    <t>ΛΟΙΠΟΣ ΙΑΤΡΙΚΟΣ ΕΞΟΠΛΙΣΜΟΣ Γ.Ν.Η. ΒΕΝΙΖΕΛΕΙΟ – ΠΑΝΑΝΕΙΟ</t>
  </si>
  <si>
    <t>ΛΟΙΠΟΣ ΜΗ ΙΑΤΡΙΚΟΣ ΕΞΟΠΛΙΣΜΟΣ</t>
  </si>
  <si>
    <t>ΛΟΙΠΟΣ ΜΗ ΙΑΤΡΙΚΟΣ ΕΞΟΠΛΙΣΜΟΣ Γ.Ν.Η. ΒΕΝΙΖΕΛΕΙΟ – ΠΑΝΑΝΕΙΟ</t>
  </si>
  <si>
    <t>ΑΠΟΣΒΕΣΜΕΝΑ ΜΗΧΑΝΗΜΑΤΑ - ΤΕΧΝΙΚΕΣ ΕΓΚΑΤΑΣΤΑΣΕΙΣ - ΛΟΙΠΟΣ ΜΗΧΑΝ/ΚΟΣ ΕΞΟΠΛΙΣΜΟΣ</t>
  </si>
  <si>
    <t>ΑΠΟΣΒΕΣΜΕΝΑ ΜΗΧΑΝΗΜΑΤΑ</t>
  </si>
  <si>
    <t>ΑΠΟΣΒΕΣΜΕΝΑ ΜΗΧΑΝΗΜΑΤΑ ΙΑΤΡΙΚΑ Γ.Ν.Η. ΒΕΝΙΖΕΛΕΙΟ – ΠΑΝΑΝΕΙΟ</t>
  </si>
  <si>
    <t>ΑΠΟΣΒΕΣΜΕΝΑ ΜΗΧΑΝΗΜΑΤΑ ΜΗ ΙΑΤΡΙΚΑ Γ.Ν.Η. ΒΕΝΙΖΕΛΕΙΟ – ΠΑΝΑΝΕΙΟ</t>
  </si>
  <si>
    <t>ΑΠΟΣΒΕΣΜΕΝΕΣ ΤΕΧΝΙΚΕΣ ΕΓΚΑΤΑΣΤΑΣΕΙΣ</t>
  </si>
  <si>
    <t>ΑΠΟΣΒΕΣΜΕΝΕΣ ΤΕΧΝΙΚΕΣ ΕΓΚΑΤΑΣΤΑΣΕΙΣ Γ.Ν.Η. ΒΕΝΙΖΕΛΕΙΟ – ΠΑΝΑΝΕΙΟ</t>
  </si>
  <si>
    <t>ΑΠΟΣΒΕΣΜΕΝΑ ΦΟΡΗΤΑ ΜΗΧΑΝΗΜΑΤΑ ΧΕΙΡΟΣ</t>
  </si>
  <si>
    <t>ΑΠΟΣΒΕΣΜΕΝΑ ΦΟΡΗΤΑ ΜΗΧΑΝΗΜΑΤΑ ΧΕΙΡΟΣ ΧΕΙΡΟΥΡΓΙΚΑ Γ.Ν.Η. ΒΕΝΙΖΕΛΕΙΟ – ΠΑΝΑΝΕΙΟ</t>
  </si>
  <si>
    <t>ΑΠΟΣΒΕΣΜΕΝΑ ΦΟΡΗΤΑ ΜΗΧΑΝΗΜΑΤΑ ΧΕΙΡΟΣ Γ.Ν.Η. ΒΕΝΙΖΕΛΕΙΟ – ΠΑΝΑΝΕΙΟ</t>
  </si>
  <si>
    <t>ΑΠΟΣΒΕΣΜΕΝΑ ΕΡΓΑΛΕΙΑ</t>
  </si>
  <si>
    <t>ΑΠΟΣΒΕΣΜΕΝΑ ΤΕΧΝΙΚΑ ΕΡΓΑΛΕΙΑ Γ.Ν.Η. ΒΕΝΙΖΕΛΕΙΟ – ΠΑΝΑΝΕΙΟ</t>
  </si>
  <si>
    <t>ΑΠΟΣΒΕΣΜΕΝΑ ΛΟΙΠΑ ΕΡΓΑΛΕΙΑ Γ.Ν.Η. ΒΕΝΙΖΕΛΕΙΟ – ΠΑΝΑΝΕΙΟ</t>
  </si>
  <si>
    <t>ΑΠΟΣΒΕΣΜΕΝΑ ΕΠΙΣΤΗΜΟΝΙΚΑ ΟΡΓΑΝΑ ΚΑΙ ΣΥΣΚΕΥΕΣ</t>
  </si>
  <si>
    <t>ΑΠΟΣΒΕΣΜΕΝΑ ΕΠΙΣΤΗΜΟΝΙΚΑ ΟΡΓΑΝΑ ΚΑΙ ΣΥΣΚΕΥΕΣ Γ.Ν.Η. ΒΕΝΙΖΕΛΕΙΟ - ΠΑΝΑΝΕΙΟ</t>
  </si>
  <si>
    <t>ΑΠΟΣΒΕΣΜΕΝΟΣ ΛΟΙΠΟΣ ΜΗΧΑΝΟΛΟΓΙΚΟΣ ΕΞΟΠΛΙΣΜΟΣ</t>
  </si>
  <si>
    <t>ΑΠΟΣΒΕΣΜΕΝΟΣ ΛΟΙΠΟΣ ΙΑΤΡΙΚΟΣ ΕΞΟΠΛΙΣΜΟΣ Γ.Ν.Η. ΒΕΝΙΖΕΛΕΙΟ – ΠΑΝΑΝΕΙΟ</t>
  </si>
  <si>
    <t>ΑΠΟΣΒΕΣΜΕΝΟΣ ΛΟΙΠΟΣ ΜΗ ΙΑΤΡΙΚΟΣ ΕΞΟΠΛΙΣΜΟΣ Γ.Ν.Η. ΒΕΝΙΖΕΛΕΙΟ – ΠΑΝΑΝΕΙΟ</t>
  </si>
  <si>
    <t>ΑΥΤΟΚΙΝΗΤΑ - ΛΕΩΦΟΡΕΙΑ</t>
  </si>
  <si>
    <t>RENAULT VI ΓΑΛΛΙΑΣ</t>
  </si>
  <si>
    <t>ΑΥΤΟΚΙΝΗΤΑ ΦΟΡΤΗΓΑ - ΡΥΜΟΥΛΚΕΣ - ΕΙΔΙΚΗΣ ΧΡΗΣΕΩΣ</t>
  </si>
  <si>
    <t>ΑΣΘΕΝΟΦΟΡΑ</t>
  </si>
  <si>
    <t>ΑΣΘΕΝΟΦΟΡΑ Γ.Ν.Η. ΒΕΝΙΖΕΛΕΙΟ – ΠΑΝΑΝΕΙΟ</t>
  </si>
  <si>
    <t>ΛΟΙΠΑ ΜΕΣΑ ΜΕΤΑΦΟΡΑΣ</t>
  </si>
  <si>
    <t>ΛΟΙΠΑ ΜΕΣΑ ΜΕΤΑΦΟΡΑΣ Γ.Ν.Η. ΒΕΝΙΖΕΛΕΙΟ – ΠΑΝΑΝΕΙΟ</t>
  </si>
  <si>
    <t>ΑΠΟΣΒΕΣΜΕΝΑ ΜΕΣΑ ΜΕΤΑΦΟΡΑΣ</t>
  </si>
  <si>
    <t>ΑΠΟΣΒΕΣΜΕΝΑ ΦΟΡΤΗΓΑ - ΡΥΜΟΥΛΚΕΣ - ΕΙΔΙΚΗΣ ΧΡΗΣΕΩΣ</t>
  </si>
  <si>
    <t>ΑΠΟΣΒΕΣΜΕΝΑ ΑΣΘΕΝΟΦΟΡΑ Γ.Ν.Η. ΒΕΝΙΖΕΛΕΙΟ – ΠΑΝΑΝΕΙΟ</t>
  </si>
  <si>
    <t>ΕΠΙΠΛΑ - ΛΟΙΠΟΣ ΕΞΟΠΛΙΣΜΟΣ</t>
  </si>
  <si>
    <t>ΕΠΙΠΛΑ</t>
  </si>
  <si>
    <t>ΕΠΙΠΛΑ Γ.Ν.Η. ΒΕΝΙΖΕΛΕΙΟ – ΠΑΝΑΝΕΙΟ</t>
  </si>
  <si>
    <t>ΣΚΕΥΗ</t>
  </si>
  <si>
    <t>ΗΛΕΚΤΡΙΚΕΣ ΣΥΣΚΕΥΕΣ</t>
  </si>
  <si>
    <t>ΗΛΕΚΤΡΙΚΕΣ ΣΥΣΚΕΥΕΣ Γ.Ν.Η. ΒΕΝΙΖΕΛΕΙΟ – ΠΑΝΑΝΕΙΟ</t>
  </si>
  <si>
    <t>ΜΗΧΑΝΗΜΑΤΑ ΚΛΙΜΑΤΙΣΜΟΥ</t>
  </si>
  <si>
    <t>ΜΗΧΑΝΗΜΑΤΑ ΚΛΙΜΑΤΙΣΜΟΥ Γ.Ν.Η. ΒΕΝΙΖΕΛΕΙΟ – ΠΑΝΑΝΕΙΟ</t>
  </si>
  <si>
    <t>ΣΚΕΥΗ ΚΟΥΖΙΝΑΣ &amp; ΛΟΙΠΑ ΣΚΕΥΗ</t>
  </si>
  <si>
    <t>ΛΟΙΠΑ ΣΚΕΥΗ Γ.Ν.Η. ΒΕΝΙΖΕΛΕΙΟ – ΠΑΝΑΝΕΙΟ</t>
  </si>
  <si>
    <t>ΜΗΧΑΝΕΣ ΓΡΑΦΕΙΟΥ</t>
  </si>
  <si>
    <t>ΓΡΑΦΟΜΗΧΑΝΕΣ</t>
  </si>
  <si>
    <t>ΓΡΑΦΟΜΗΧΑΝΕΣ Γ.Ν.Η. ΒΕΝΙΖΕΛΕΙΟ – ΠΑΝΑΝΕΙΟ</t>
  </si>
  <si>
    <t>ΥΠΟΛΟΓΙΣΤΙΚΕΣ &amp; ΛΟΓΙΣΤΙΚΕΣ ΜΗΧΑΝΕΣ</t>
  </si>
  <si>
    <t>ΥΠΟΛΟΓΙΣΤΙΚΕΣ &amp; ΛΟΓΙΣΤΙΚΕΣ ΜΗΧΑΝΕΣ Γ.Ν.Η. ΒΕΝΙΖΕΛΕΙΟ – ΠΑΝΑΝΕΙΟ</t>
  </si>
  <si>
    <t>ΦΩΤΟΤΥΠΙΚΑ ΜΗΧΑΝΗΜΑΤΑ</t>
  </si>
  <si>
    <t>ΦΩΤΟΤΥΠΙΚΑ ΜΗΧΑΝΗΜΑΤΑ Γ.Ν.Η. ΒΕΝΙΖΕΛΕΙΟ – ΠΑΝΑΝΕΙΟ</t>
  </si>
  <si>
    <t>ΛΟΙΠΕΣ ΜΗΧΑΝΕΣ ΓΡΑΦΕΙΟΥ</t>
  </si>
  <si>
    <t>ΛΟΙΠΕΣ ΜΗΧΑΝΕΣ ΓΡΑΦΕΙΟΥ Γ.Ν.Η. ΒΕΝΙΖΕΛΕΙΟ – ΠΑΝΑΝΕΙΟ</t>
  </si>
  <si>
    <t>ΗΛΕΚΤΡΟΝΙΚΟΙ ΥΠΟΛΟΓΙΣΤΕΣ ΚΑΙ ΗΛΕΚΤΡΟΝΙΚΑ ΣΥΓΚΡΟΤΗΜΑΤΑ</t>
  </si>
  <si>
    <t>ΗΛΕΚΤΡΟΝΙΚΟΙ ΥΠΟΛΟΓΙΣΤΕΣ</t>
  </si>
  <si>
    <t>ΗΛΕΚΤΡΟΝΙΚΟΙ ΥΠΟΛΟΓΙΣΤΕΣ Γ.Ν.Η. ΒΕΝΙΖΕΛΕΙΟ – ΠΑΝΑΝΕΙΟ</t>
  </si>
  <si>
    <t>ΜΕΣΑ ΑΠΟΘΗΚΕΥΣΕΩΣ &amp; ΜΕΤΑΦΟΡΑΣ</t>
  </si>
  <si>
    <t>ΜΕΣΑ ΑΠΟΘΗΚΕΥΣΕΩΣ &amp; ΜΕΤΑΦΟΡΑΣ Γ.Ν.Η. ΒΕΝΙΖΕΛΕΙΟ – ΠΑΝΑΝΕΙΟ</t>
  </si>
  <si>
    <t>ΕΠΙΣΤΗΜΟΝΙΚΑ ΟΡΓΑΝΑ</t>
  </si>
  <si>
    <t>ΠΡΟΜΗΘΕΙΑ ΕΠΙΣΤΗΜΟΝΙΚΩΝ ΟΡΓΑΝΩΝ</t>
  </si>
  <si>
    <t>ΠΡΟΜΗΘΕΙΑ ΕΠΙΣΤΗΜΟΝΙΚΩΝ ΟΡΓΑΝΩΝ Γ.Ν.Η. ΒΕΝΙΖΕΛΕΙΟ – ΠΑΝΑΝΕΙΟ</t>
  </si>
  <si>
    <t>ΕΞΟΠΛΙΣΜΟΣ ΤΗΛΕΠΙΚΟΙΝΩΝΙΩΝ</t>
  </si>
  <si>
    <t>ΕΞΟΠΛΙΣΜΟΣ ΤΗΛΕΠΙΚΟΙΝΩΝΙΩΝ Γ.Ν.Η. ΒΕΝΙΖΕΛΕΙΟ – ΠΑΝΑΝΕΙΟ</t>
  </si>
  <si>
    <t>ΛΟΙΠΟΣ ΕΞΟΠΛΙΣΜΟΣ</t>
  </si>
  <si>
    <t>ΕΠΟΠΤΙΚΑ ΜΕΣΑ ΔΙΔΑΣΚΑΛΙΑΣ</t>
  </si>
  <si>
    <t>ΕΠΟΠΤΙΚΑ ΜΕΣΑ ΔΙΔΑΣΚΑΛΙΑΣ Γ.Ν.Η. ΒΕΝΙΖΕΛΕΙΟ – ΠΑΝΑΝΕΙΟ</t>
  </si>
  <si>
    <t>ΥΛΙΚΑ ΜΕΣΑ ΕΠΙΣΤΗΜΟΝΙΚΩΝ ΕΡΓΑΣΙΩΝ</t>
  </si>
  <si>
    <t>ΥΛΙΚΑ ΜΕΣΑ ΕΠΙΣΤΗΜΟΝΙΚΩΝ ΕΡΓΑΣΙΩΝ Γ.Ν.Η. ΒΕΝΙΖΕΛΕΙΟ – ΠΑΝΑΝΕΙΟ</t>
  </si>
  <si>
    <t>ΡΑΔΙΟΦΩΝΑ -ΤΗΛΕΟΡΑΣΕΙΣ &amp; ΣΥΝΑΦΕΙΣ ΣΥΣΚΕΥΕΣ</t>
  </si>
  <si>
    <t>ΡΑΔΙΟΦΩΝΑ -ΤΗΛΕΟΡΑΣΕΙΣ &amp; ΣΥΝΑΦΕΙΣ ΣΥΣΚΕΥΕΣ Γ.Ν.Η. ΒΕΝΙΖΕΛΕΙΟ – ΠΑΝΑΝΕΙΟ</t>
  </si>
  <si>
    <t>ΜΑΓΝΗΤΟΦΩΝΑ ΚΑΙ ΕΞΑΡΤΗΜΑΤΑ</t>
  </si>
  <si>
    <t>ΜΑΓΝΗΤΟΦΩΝΑ ΚΑΙ ΕΞΑΡΤΗΜΑΤΑ Γ.Ν.Η. ΒΕΝΙΖΕΛΕΙΟ – ΠΑΝΑΝΕΙΟ</t>
  </si>
  <si>
    <t>ΚΙΝΗΜΑΤΟΓΡΑΦΙΚΕΣ ΜΗΧΑΝΕΣ ΚΑΙ ΕΞΑΡΤΗΜΑΤΑ</t>
  </si>
  <si>
    <t>ΚΙΝΗΜΑΤΟΓΡΑΦΙΚΕΣ ΜΗΧΑΝΕΣ ΚΑΙ ΕΞΑΡΤΗΜΑΤΑ Γ.Ν.Η. ΒΕΝΙΖΕΛΕΙΟ – ΠΑΝΑΝΕΙΟ</t>
  </si>
  <si>
    <t>ΜΟΥΣΙΚΑ ΟΡΓΑΝΑ &amp; ΕΞΟΠΛΙΣΜΟΣ</t>
  </si>
  <si>
    <t>ΜΟΥΣΙΚΑ ΟΡΓΑΝΑ &amp; ΕΞΟΠΛΙΣΜΟΣ Γ.Ν.Η. ΒΕΝΙΖΕΛΕΙΟ – ΠΑΝΑΝΕΙΟ</t>
  </si>
  <si>
    <t>ΛΟΙΠΟΣ ΕΞΟΠΛΙΣΜΟΣ Γ.Ν.Η. ΒΕΝΙΖΕΛΕΙΟ – ΠΑΝΑΝΕΙΟ</t>
  </si>
  <si>
    <t>ΕΡΓΑ ΤΕΧΝΗΣ, ΚΕΙΜΗΛΙΑ &amp; ΛΟΙΠΑ ΕΙΔΗ ΜΗ ΥΠΟΚΕΙΜΕΝΑ ΣΕ ΑΠΟΣΒΕΣΗ</t>
  </si>
  <si>
    <t>ΒΙΒΛΙΑ , ΠΕΡΙΟΔΙΚΑ , ΕΦΗΜΕΡΙΕΣ &amp; ΛΟΙΠΕΣ ΕΚΔΟΣΕΙΣ</t>
  </si>
  <si>
    <t>ΒΙΒΛΙΑ , ΠΕΡΙΟΔΙΚΑ , ΕΦΗΜΕΡΙΕΣ &amp; ΛΟΙΠΕΣ ΕΚΔΟΣΕΙΣ Γ.Ν.Η. ΒΕΝΙΖΕΛΕΙΟ-ΠΑΝΑΝΕΙΟ</t>
  </si>
  <si>
    <t>ΕΡΓΑ ΤΕΧΝΗΣ</t>
  </si>
  <si>
    <t>ΕΡΓΑ ΤΕΧΝΗΣ Γ.Ν.Η. ΒΕΝΙΖΕΛΕΙΟ-ΠΑΝΑΝΕΙΟ</t>
  </si>
  <si>
    <t>ΑΠΟΣΒΕΣΜΕΝΑ ΕΠΙΠΛΑ &amp; ΑΠΟΣΒΕΣΜΕΝΟΣ ΛΟΙΠΟΣ ΕΞΟΠΛΙΣΜΟΣ</t>
  </si>
  <si>
    <t>ΑΠΟΣΒΕΣΜΕΝΑ ΕΠΙΠΛΑ</t>
  </si>
  <si>
    <t>ΑΠΟΣΒΕΣΜΕΝΑ ΕΠΙΠΛΑ Γ.Ν.Η. ΒΕΝΙΖΕΛΕΙΟ – ΠΑΝΑΝΕΙΟ</t>
  </si>
  <si>
    <t>ΑΠΟΣΒΕΣΜΕΝΑ ΣΚΕΥΗ</t>
  </si>
  <si>
    <t>ΑΠΟΣΒΕΣΜΕΝΕΣ ΗΛΕΚΤΡΙΚΕΣ ΣΥΣΚΕΥΕΣ Γ.Ν.Η. ΒΕΝΙΖΕΛΕΙΟ – ΠΑΝΑΝΕΙΟ</t>
  </si>
  <si>
    <t>ΑΠΟΣΒΕΣΜΕΝΑ ΜΗΧΑΝΗΜΑΤΑ ΚΛΙΜΑΤΙΣΜΟΥ Γ.Ν.Η. ΒΕΝΙΖΕΛΕΙΟ – ΠΑΝΑΝΕΙΟ</t>
  </si>
  <si>
    <t>ΑΠΟΣΒΕΣΜΕΝΑ ΛΟΙΠΑ ΣΚΕΥΗ Γ.Ν.Η. ΒΕΝΙΖΕΛΕΙΟ – ΠΑΝΑΝΕΙΟ</t>
  </si>
  <si>
    <t>ΑΠΟΣΒΕΣΜΕΝΕΣ ΥΠΟΛΟΓΙΣΤΙΚΕΣ ΚΑΙ ΛΟΓΙΣΤΙΚΕΣ ΜΗΧΑΝΕΣ Γ.Ν.Η. ΒΕΝΙΖΕΛΕΙΟ – ΠΑΝΑΝΕΙΟ</t>
  </si>
  <si>
    <t>ΑΠΟΣΒΕΣΜΕΝΑ ΦΩΤΟΤΥΠΙΚΑ ΜΗΧΑΝΗΜΑΤΑ Γ.Ν.Η. ΒΕΝΙΖΕΛΕΙΟ – ΠΑΝΑΝΕΙΟ</t>
  </si>
  <si>
    <t>ΑΠΟΣΒΕΣΜΕΝΕΣ ΛΟΙΠΕΣ ΜΗΧΑΝΕΣ ΓΡΑΦΕΙΟΥ Γ.Ν.Η. ΒΕΝΙΖΕΛΕΙΟ – ΠΑΝΑΝΕΙΟ</t>
  </si>
  <si>
    <t>ΑΠΟΣΒΕΣΜΕΝΟΙ ΗΛΕΚΤΡΟΝΙΚΟΙ ΥΠΟΛΟΓΙΣΤΕΣ ΚΑΙ ΑΠΟΣΒΕΣΜΕΝΑ ΗΛΕΚΤΡΟΝΙΚΑ ΣΥΓΚΡΟΤΗΜΑΤΑ</t>
  </si>
  <si>
    <t>ΑΠΟΣΒΕΣΜΕΝΟΙ ΗΛΕΚΤΡΟΝΙΚΟΙ ΥΠΟΛΟΓΙΣΤΕΣ Γ.Ν.Η. ΒΕΝΙΖΕΛΕΙΟ – ΠΑΝΑΝΕΙΟ</t>
  </si>
  <si>
    <t>ΑΠΟΣΒΕΣΜΕΝΑ ΜΕΣΑ ΑΠΟΘΗΚΕΥΣΕΩΣ &amp; ΜΕΤΑΦΟΡΑΣ</t>
  </si>
  <si>
    <t>ΑΠΟΣΒΕΣΜΕΝΑ ΜΕΣΑ ΑΠΟΘΗΚΕΥΣΕΩΣ &amp; ΜΕΤΑΦΟΡΑΣ Γ.Ν. ΒΕΝΙΖΕΛΕΙΟ - ΠΑΝΑΝΕΙΟ</t>
  </si>
  <si>
    <t>ΑΠΟΣΒΕΣΜΕΝΑ ΕΠΙΣΤΗΜΟΝΙΚΑ ΟΡΓΑΝΑ</t>
  </si>
  <si>
    <t>ΑΠΟΣΒΕΣΜΕΝΑ ΕΠΙΣΤΗΜΟΝΙΚΑ ΟΡΓΑΝΑ Γ.Ν.Η. ΒΕΝΙΖΕΛΕΙΟ - ΠΑΝΑΝΕΙΟ</t>
  </si>
  <si>
    <t>ΑΠΟΣΒΕΣΜΕΝΑ ΜΟΥΣΙΚΑ ΟΡΓΑΝΑ &amp; ΕΞΟΠΛΙΣΜΟΣ</t>
  </si>
  <si>
    <t>ΑΠΟΣΒΕΣΜΕΝΑ ΜΟΥΣΙΚΑ ΟΡΓΑΝΑ &amp; ΕΞΟΠΛΙΣΜΟΣ Γ.Ν.Η. ΒΕΝΙΖΕΛΕΙΟ - ΠΑΝΑΝΕΙΟ</t>
  </si>
  <si>
    <t>ΑΠΟΣΒΕΣΜΕΝΟΣ ΕΞΟΠΛΙΣΜΟΣ ΤΗΛΕΠΙΚΟΙΝΩΝΙΩΝ</t>
  </si>
  <si>
    <t>ΑΠΟΣΒΕΣΜΕΝΟΣ ΕΞΟΠΛΙΣΜΟΣ ΤΗΛΕΠΙΚΟΙΝΩΝΙΩΝ Γ.Ν.Η. ΒΕΝΙΖΕΛΕΙΟ – ΠΑΝΑΝΕΙΟ</t>
  </si>
  <si>
    <t>ΑΠΟΣΒΕΣΜΕΝΟΣ ΛΟΙΠΟΣ ΕΞΟΠΛΙΣΜΟΣ</t>
  </si>
  <si>
    <t>ΑΠΟΣΒΕΣΜΕΝΑ ΕΠΟΠΤΙΚΑ ΜΕΣΑ ΔΙΔΑΣΚΑΛΙΑΣ Γ.Ν.Η. ΒΕΝΙΖΕΛΕΙΟ – ΠΑΝΑΝΕΙΟ</t>
  </si>
  <si>
    <t>ΑΠΟΣΒΕΣΜΕΝΑ ΥΛΙΚΑ ΜΕΣΑ ΕΠΙΣΤΗΜΟΝΙΚΩΝ ΕΡΓΑΣΙΩΝ Γ.Ν.Η. ΒΕΝΙΖΕΛΕΙΟ – ΠΑΝΑΝΕΙΟ</t>
  </si>
  <si>
    <t>ΑΠΟΣΒΕΣΜΕΝΑ ΡΑΔΙΟΦΩΝΑ-ΤΗΛΕΟΡΑΣΕΙΣ &amp; ΣΥΝΑΦΕΙΣ ΣΥΣΚΕΥΕΣ Γ.Ν.Η. ΒΕΝΙΖΕΛΕΙΟ – ΠΑΝΑΝΕΙΟ</t>
  </si>
  <si>
    <t>ΑΠΟΣΒΕΣΜΕΝΑ ΜΑΓΝΗΤΟΦΩΝΑ ΚΑΙ ΕΞΑΡΤΗΜΑΤΑ Γ.Ν.Η. ΒΕΝΙΖΕΛΕΙΟ – ΠΑΝΑΝΕΙΟ</t>
  </si>
  <si>
    <t>ΑΠΟΣΒΕΣΜΕΝΕΣ ΚΙΝΗΜΑΤΟΓΡΑΦΙΚΕΣ ΜΗΧΑΝΕΣ ΚΑΙ ΕΞΑΡΤΗΜΑΤΑ Γ.Ν.Η. ΒΕΝΙΖΕΛΕΙΟ - ΠΑΝΑΝΕΙΟ</t>
  </si>
  <si>
    <t>ΑΠΟΣΒΕΣΜΕΝΟΣ ΛΟΙΠΟΣ ΕΞΟΠΛΙΣΜΟΣ Γ.Ν.Η. ΒΕΝΙΖΕΛΕΙΟ – ΠΑΝΑΝΕΙΟ</t>
  </si>
  <si>
    <t>ΑΠΟΣΒΕΣΜΕΝΑ ΕΡΓΑ ΤΕΧΝΗΣ, ΚΕΙΜΗΛΙΑ &amp; ΛΟΙΠΑ ΕΙΔΗ ΜΗ ΥΠΟΚΕΙΜΕΝΑ ΣΕ ΑΠΟΣΒΕΣΗ</t>
  </si>
  <si>
    <t>ΑΠΟΣΒΕΣΜΕΝΑ ΒΙΒΛΙΑ, ΠΕΡΙΟΔΙΚΑ, ΕΦΗΜΕΡΙΕΣ K ΛΟΙΠΕΣ ΕΚΔΟΣΕΙΣ Γ.Ν.Η. ΒΕΝΙΖΕΛΕΙΟ – ΠΑΝΑΝΕΙΟ</t>
  </si>
  <si>
    <t>ΑΚΙΝΗΤΟΠΟΙΗΣΗ ΥΠΟ ΕΚΤΕΛΕΣΗ - ΠΡΟΚΑΤΑΒΟΛΕΣ</t>
  </si>
  <si>
    <t>ΑΝΕΓΕΡΣΗ ΚΤΙΡΙΩΝ ΚΑΙ ΚΑΘΕ ΕΙΔΟΥΣ ΕΓΚΑΤΑΣΤΑΣΕΙΣ Σ'ΑΥΤΑ</t>
  </si>
  <si>
    <t>ΑΝΑΚΑΤΑΣΚΕΥΗ ΑΝΑΠΛΑΣΗ ΠΑΝΑΝΕΙΟΥ</t>
  </si>
  <si>
    <t>ΚΟΣΤΟΣ ΚΑΤΑΣΚΕΥΗΣ ΝΕΩΝ ΧΕΙΡΟΥΡΓΕΙΩΝ</t>
  </si>
  <si>
    <t>ΑΝΑΚΑΙΝΙΣΗ-ΕΞΟΠΛΙΣΜΟΣ ΚΕΝΤΡΟΥ ΨΥΧΙΚΗΣ ΥΓΕΙΑΣ</t>
  </si>
  <si>
    <t>ΑΣΩΜΑΤΕΣ ΑΚΙΝΗΤΟΠΟΙΗΣΕΙΣ - ΕΞΟΔΑ ΠΟΛΥΕΤΟΥΣ ΑΠΟΒΕΣΒΕΣΗΣ</t>
  </si>
  <si>
    <t>ΕΞΟΔΑ ΙΔΡΥΣΕΩΣ ΚΑΙ ΠΡΩΤΗΣ ΕΓΚΑΤΑΣΤΑΣΕΩΣ</t>
  </si>
  <si>
    <t>ΕΞΟΔΑ ΤΕΧΝΙΚΩΝ ΜΕΛΕΤΩΝ Γ.Ν.Η. ΒΕΝΙΖΕΛΕΙΟ – ΠΑΝΑΝΕΙΟ</t>
  </si>
  <si>
    <t>ΕΞΟΔΑ ΑΝΑΔΙΟΡΓΑΝΩΣΕΩΣ</t>
  </si>
  <si>
    <t>ΛΟΓΙΣΜΙΚΑ ΠΡΟΓΡΑΜΑΤΑ Η/Υ</t>
  </si>
  <si>
    <t>ΛΟΓΙΣΜΙΚΑ ΠΡΟΓΡΑΜΑΤΑ Η/Υ Γ.Ν.Η. ΒΕΝΙΖΕΛΕΙΟ – ΠΑΝΑΝΕΙΟ</t>
  </si>
  <si>
    <t>ΑΠΟΣΒΕΣΜΕΝΕΣ ΑΣΩΜΑΤΕΣ ΑΚΙΝΗΤ/ΣΕΙΣ &amp; ΑΠΟΣΒΕΣΜΕΝΑ ΕΞΟΔΑ ΠΟΛΥΕΤΟΥΣ ΑΠΟΣΒΕΣΕΩΣ</t>
  </si>
  <si>
    <t>ΑΠΟΣΒΕΣΜΕΝΑ ΕΞΟΔΑ ΙΔΡΥΣΕΩΣ &amp; ΠΡΩΤΗΣ ΕΓΚΑΤΑΣΤΑΣΕΩΣ</t>
  </si>
  <si>
    <t>ΑΠΟΣΒΕΣΜΕΝΑ ΕΞΟΔΑ ΙΔΡΥΣΕΩΣ &amp; ΠΡΩΤΗΣ ΕΓΚΑΤΑΣΤΑΣΕΩΣ Γ.Ν. ΒΕΝΙΖΕΛΕΙΟ - ΠΑΝΑΝΕΙΟ</t>
  </si>
  <si>
    <t>ΑΠΟΣΒΕΣΜΕΝΑ ΕΞΟΔΑ ΑΝΑΔΙΟΡΓΑΝΩΣΕΩΣ</t>
  </si>
  <si>
    <t>ΑΠΟΣΒΕΣΜΕΝΑ ΕΞΟΔΑ ΛΟΓΙΣΜΙΚΩΝ ΠΡΟΓΡΑΜΜΑΤΩΝ Γ.Ν.Η. ΒΕΝΙΖΕΛΕΙΟ – ΠΑΝΑΝΕΙΟ</t>
  </si>
  <si>
    <t>ΑΠΟΘΕΜΑΤΑ ΑΠΟΓΡΑΦΗΣ Α' &amp; Β' ΥΛΩΝ</t>
  </si>
  <si>
    <t>ΑΠΟΓΡΑΦΗ ΕΝΑΡΞΗΣ ΧΡΗΣΗΣ Α' &amp; Β' ΥΛΩΝ</t>
  </si>
  <si>
    <t>ΑΠΟΓΡΑΦΗ ΕΝΑΡΞΗΣ ΥΓΕΙΟΝΟΜΙΚΟΥ ΥΛΙΚΟΥ</t>
  </si>
  <si>
    <t>ΑΠΟΓΡΑΦΗ ΕΝΑΡΞΗΣ ΥΓΕΙΟΝΟΜΙΚΟΥ ΥΛΙΚΟΥ ΦΑΡΜΑΚΕΙΟΥ</t>
  </si>
  <si>
    <t>ΑΠΟΓΡΑΦΗ ΕΝΑΡΞΗΣ ΤΡΟΦΙΜΩΝ ΚΑΙ ΠΟΤΩΝ</t>
  </si>
  <si>
    <t>ΑΠΟΓΡΑΦΗ ΕΝΑΡΞΗΣ ΟΡΘΟΠΕΔΙΚΩΝ ΠΡΟΣΘΕΤΙΚΩΝ &amp; Λ. ΥΛΙΚΩΝ ΑΝΑΠΗΡΩΝ</t>
  </si>
  <si>
    <t>ΑΓΟΡΕΣ ΧΡΗΣΕΩΣ Α' ΚΑΙ Β' ΥΛΩΝ ΠΑΡΟΧΗΣ ΥΓΕΙΟΝΟΜΙΚΩΝ ΥΠΗΡΕΣΙΩΝ</t>
  </si>
  <si>
    <t>ΑΓΟΡΕΣ ΥΓΕΙΟΝΟΜΙΚΟΥ ΥΛΙΚΟΥ (ΦΑΡΜΑΚΕΙΟΥ)</t>
  </si>
  <si>
    <t>ΧΕΙΡΟΥΡΓΙΚΑ ΡΑΜΜΑΤΑ</t>
  </si>
  <si>
    <t>ΕΠΙΔΕΣΜΙΚΟ ΥΛΙΚΟ</t>
  </si>
  <si>
    <t>ΚΑΘΕΤΗΡΕΣ ΟΥΡΗΘΡΑΣ</t>
  </si>
  <si>
    <t>ΦΑΚΟΙ ΟΦΘΑΛΜΟΛΟΓΙΚΗ</t>
  </si>
  <si>
    <t>ΣΥΡΙΓΓΕΣ</t>
  </si>
  <si>
    <t>ΒΕΛΟΝΑΙ ΕΝΕΣΕΩΝ ΔΙΑΦΟΡΟΙ</t>
  </si>
  <si>
    <t>ΧΕΙΡΟΚΤΙΑ</t>
  </si>
  <si>
    <t>ΟΦΘΑΛΜΟΛΟΓΙΚΟ ΑΝΑΛΩΣΙΜΟ</t>
  </si>
  <si>
    <t>ΕΝΔΟΣΚΟΠΙΚΑ</t>
  </si>
  <si>
    <t>ΧΕΙΡΟΥΡΓΙΚΑ ΕΡΓΛ-ΟΡΓΑΝΑ-ΣΥΣΚ. ΕΝΔΟΣΚΟΠΙΚΩΝ ΕΠΕΜΒΑΣΕΩΝ (ΛΑΠΑΡΟΣΚΟΠΙΚΑ)</t>
  </si>
  <si>
    <t>ΑΓΓΕΙΑΚΑ ΜΟΣΧΕΥΜΑΤΑ ΕΜΒΑΛΩΜΑΤΑ</t>
  </si>
  <si>
    <t>ΟΔΟΝΤΙΑΤΡΙΚΟ ΥΛΙΚΟ</t>
  </si>
  <si>
    <t>ΣΥΡΑΠΤΙΚΑ</t>
  </si>
  <si>
    <t>ΑΝΑΙΣΘΗΣΙΟΛΟΓΙΚΟ ΥΛΙΚΟ</t>
  </si>
  <si>
    <t>ΧΕΙΡΟΥΡΓΙΚΑ ΕΙΔΗ</t>
  </si>
  <si>
    <t>ΒΕΛΟΝΕΣ ΕΝΕΣΕΩΝ ΜΙΑΣ ΧΡΗΣΕΩΣ</t>
  </si>
  <si>
    <t>ΔΙΑΛΥΜΑΤΑ ΕΚΤΟΣ ΠΕΡΙΤΟΝΑΙΚΗΣ ΚΑΘΑΡΣΗΣ</t>
  </si>
  <si>
    <t>ΒΑΛΒΙΔΕΣ ΚΑΘΕΤ. ΥΔΡΟΚΕΦΑΛΟΥ</t>
  </si>
  <si>
    <t>ΚΑΘΕΤΗΡΕΣ ΕΠΕΜΒΑΤΙΚΗΣ</t>
  </si>
  <si>
    <t>ΣΥΣΚΕΥΕΣ ΧΟΡΗΓΗΣΗΣ ΥΓΡΩΝ</t>
  </si>
  <si>
    <t>ΔΙΑΤΡΟΦΙΚΑ ΣΥΜΠΛΗΡΩΜΑΤΑ</t>
  </si>
  <si>
    <t>ΒΕΛΟΝΑΙ ΤΕΧΝΗΤΟΥ ΝΕΦΡΟΥ(ΦΙΣΤΟΥΛΑ)</t>
  </si>
  <si>
    <t>ΚΑΘΕΤΗΡΕΣ ΚΑΡΔΙΑΣ</t>
  </si>
  <si>
    <t>ΦΙΛΤΡΑ Τ.Ν.</t>
  </si>
  <si>
    <t>ΥΓΕΙΟΝΟΜΙΚΟ ΥΛΙΚΟ ΕΡΓΑΣΤΗΡΙΩΝ</t>
  </si>
  <si>
    <t>ΛΟΙΠΟ ΥΓΕΙΟΝΟΜΙΚΟ ΥΛΙΚΟ</t>
  </si>
  <si>
    <t>ΟΥΡΟΣΥΛΛΕΚΤΕΣ</t>
  </si>
  <si>
    <t>ΣΑΚΚΟΙ ΠΛΑΣΤΙΚΟΙ ΕΙΔΙΚΗΣ ΧΡΗΣΕΩΣ</t>
  </si>
  <si>
    <t>ΧΑΡΤΗΣ ΚΑΤΑΓΡΑΦΙΚΟΣ ΕΠΙΣΤΗΜΟΝΙΚΩΝ ΟΡΓΑΝΩΝ</t>
  </si>
  <si>
    <t>ΒΑΜΒΑΚΙ KAΙ ΓΑΖΕΣ ΔΙΑΦΟΡΕΣ (7ΕΠΠ)</t>
  </si>
  <si>
    <t>ΕΠΙΔΕΣΜΟΙ ΛΕΥΚΟΠΛΑΣΤΗΣ &amp; ΧΑΡΤΟΒΑΜΒΑΚΑΣ (7ΕΠΠ)</t>
  </si>
  <si>
    <t>ΑΝΑΛΩΣΙΜΟ ΥΛΙΚΟ ΟΡΘΟΠΕΔΙΚΗΣ</t>
  </si>
  <si>
    <t>ΑΓΟΡΕΣ ΕΠΙΣΤΗΜΟΝΙΚΩΝ ΠΡΟΣΘΕΤΙΚΩΝ ΟΡΓΑΝΩΝ &amp; ΛΟΙΠΩΝ ΥΛΙΚΩΝ</t>
  </si>
  <si>
    <t>ΒΗΜΑΤΟΔΟΤΕΣ</t>
  </si>
  <si>
    <t>ΑΓΟΡΕΣ ΦΑΡΜΑΚΕΥΤΙΚΟΥ ΥΛΙΚΟΥ</t>
  </si>
  <si>
    <t>ΑΓΟΡΕΣ ΥΛΙΚΟΥ ΑΙΜΟΔΟΣΙΑΣ</t>
  </si>
  <si>
    <t>ΑΣΚΟΙ ΑΙΜΑΤΟΣ</t>
  </si>
  <si>
    <t>ΦΙΛΤΡΑ ΑΙΜΟΔΟΣΙΑΣ</t>
  </si>
  <si>
    <t>ΑΓΟΡΕΣ ΑΚΤΙΝΟΛΟΓΙΚΟΥ ΥΛΙΚΟΥ</t>
  </si>
  <si>
    <t>ΥΓΡΑ ΕΜΦΑΝΙΣΕΙΣ ΚΑΙ ΣΤΕΡΕΩΣΗΣ</t>
  </si>
  <si>
    <t>ΑΓΟΡΕΣ ΤΡΟΦΙΜΩΝ ΚΑΙ ΠΟΤΩΝ</t>
  </si>
  <si>
    <t>ΠΡΟΜΗΘΕΙΑ ΟΡΘΟΠΕΔΙΚΩΝ ΠΡΟΣΘΕΤΙΚΩΝ &amp; Λ. ΥΛΙΚΩΝ ΑΝΑΠΗΡΩΝ</t>
  </si>
  <si>
    <t>ΠΡΟΜΗΘΕΙΑ ΟΡΘΟΠΕΔΙΚΟΥ ΥΛΙΚΟΥ</t>
  </si>
  <si>
    <t>ΛΟΓΑΡΙΑΣΜΟΣ ΚΑΤΑΡΤΙΣΗΣ ΑΠΟΤΕΛΕΣΜΑΤΩΝ</t>
  </si>
  <si>
    <t>ΑΠΟΘΕΜΑΤΑ ΑΠΟΓΡΑΦΗΣ ΑΝΑΛΩΣΙΜΩΝ</t>
  </si>
  <si>
    <t>ΑΠΟΓΡΑΦΗ ΕΝΑΡΞΗΣ ΧΡΗΣΗΣ ΑΝΑΛΩΣΙΜΩΝ</t>
  </si>
  <si>
    <t>ΑΠΟΓΡΑΦΗ ΕΝΑΡΞΗΣ ΕΝΤΥΠΟΥ &amp; ΓΡΑΦΙΚΗΣ ΥΛΗΣ</t>
  </si>
  <si>
    <t>ΑΠΟΓΡΑΦΗ ΕΝΑΡΞΗΣ ΤΕΧΝΙΚΗΣ ΥΠΗΡΕΣΙΑΣ</t>
  </si>
  <si>
    <t>ΑΠΟΓΡΑΦΗ ΕΝΑΡΞΗΣ ΧΗΜΙΚΩΝ</t>
  </si>
  <si>
    <t>ΑΠΟΓΡΑΦΗ ΕΝΑΡΞΗΣ ΙΜΑΤΙΣΜΟΥ</t>
  </si>
  <si>
    <t>ΑΠΟΓΡΑΦΗ ΕΝΑΡΞΗΣ ΛΟΙΠΩΝ ΑΝΑΛΩΣΙΜΩΝ</t>
  </si>
  <si>
    <t>ΑΓΟΡΕΣ ΧΡΗΣΕΩΣ ΑΝΑΛΩΣΙΜΩΝ ΥΛΙΚΩΝ</t>
  </si>
  <si>
    <t>ΜΙΚΡΑ ΕΡΓΑΛΕΙΑ</t>
  </si>
  <si>
    <t>ΔΙΑΦΟΡΑ ΕΡΓΑΛΕΙΑ (ΤΕΧΝΙΚΗΣ ΥΠΗΡΕΣΙΑΣ)</t>
  </si>
  <si>
    <t>ΕΡΓΑΛΕΙΑ ΧΕΙΡΟΥΡΓΙΚΑ (ΑΓΓΙΣΤΡΑ ΔΙΑΣΤΟΛΕΙΣ,ΨΑΛΙΔΙΑ ΕΜΒΡΥΟΥΛΧΟΙ,ΛΑΒΙΔΕΣ ΚΛΠ)</t>
  </si>
  <si>
    <t>ΠΕΤΡΕΛΑΙΟ ΘΕΡΜΑΝΣΗΣ</t>
  </si>
  <si>
    <t>ΠΕΤΡΕΛΑΙΟ ΚΙΝΗΣΗΣ</t>
  </si>
  <si>
    <t>ΠΕΤΡΕΛΑΙΟ ΚΙΝΗΣΗΣ ΟΧΗΜΑΤΩΝ</t>
  </si>
  <si>
    <t>ΠΕΤΡΕΛΑΙΟ ΚΙΝΗΣΗΣ ΛΕΒΗΤΟΣΤΑΣΙΟΥ</t>
  </si>
  <si>
    <t>ΛΟΙΠΑ ΚΑΥΣΙΜΑ</t>
  </si>
  <si>
    <t>ΒΕΝΖΙΝΗ ΑΜΟΛΥΒΔΗ</t>
  </si>
  <si>
    <t>ΑΕΡΙΑ ΨΥΞΗΣ</t>
  </si>
  <si>
    <t>ΑΕΡΙΑ ΔΙΑΦΟΡΑ</t>
  </si>
  <si>
    <t>ΑΠΟΛΥΜΑΝΤΙΚΟ ΥΛΙΚΟ</t>
  </si>
  <si>
    <t>ΑΠΟΛΥΜΑΝΤΙΚΑ ΑΝΤΙΣΗΠΤΙΚΑ - ΕΙΔΙΚΑ</t>
  </si>
  <si>
    <t>ΛΟΙΠΟ ΧΗΜΙΚΟ ΥΛΙΚΟ (ΑΝΤΙΔΡΑΣΤΗΡΙΑ)</t>
  </si>
  <si>
    <t>ΑΝΤΙΔΡΑΣΤΗΡΙΑ ΒΙΟΧΗΜΙΚΟΥ</t>
  </si>
  <si>
    <t>ΑΝΤΙΔΡΑΣΤΗΡΙΑ ΑΙΜΑΤΟΛΟΓΙΚΟΥ</t>
  </si>
  <si>
    <t>ΑΝΤΙΔΡΑΣΤΗΡΙΑ ΑΙΜΟΔΟΣΙΑΣ</t>
  </si>
  <si>
    <t>ΑΝΤΙΔΡΑΣΤΗΡΙΑ ΑΝΟΣΙΟΛΟΓΙΚΟΥ</t>
  </si>
  <si>
    <t>ΑΝΤΙΔΡΑΣΤΗΡΙΑ ΜΙΚΡΟΒΙΟΛΟΓΙΚΟΥ</t>
  </si>
  <si>
    <t>ΑΝΤΙΔΡΑΣΤΗΡΙΑ ΔΙΑΦΟΡΑ</t>
  </si>
  <si>
    <t>(Α) ΑΝΤΙΔΡΑΣΤΗΡΙΑ ΟΡΜΟΝΟΛΟΓΙΚΩΝ-ΕΝΔΟΚΡΙΝΟΛΟΓΙΚΩΝ ΕΞΕΤΑΣΕΩΝ</t>
  </si>
  <si>
    <t>ΧΗΜΙΚΟ ΥΛΙΚΟ ΔΙΑΦΟΡΟ</t>
  </si>
  <si>
    <t>ΡΑΔΙΟΦΑΡΜΑΚΑ</t>
  </si>
  <si>
    <t>ΑΝΤΙΔΡ/ΡΙΑ ΠΡΟΣΔΙΟΡΙΣΜ. ΕΞΕΤΑΣ. ΕΙΔΙΚΩΝ ΠΡΩΤΕΙΝΩΝ</t>
  </si>
  <si>
    <t>ΕΙΔΗ ΚΑΘΑΡΙΟΤΗΤΑΣ ΚΑΙ ΕΥΠΡΕΠΙΣΜΟΥ</t>
  </si>
  <si>
    <t>ΓΡΑΦΙΚΗ ΥΛΗ ΚΑΙ ΜΙΚΡΟΑΝΤΙΚΕΙΜΕΝΑ ΓΡΑΦΕΙΟΥ</t>
  </si>
  <si>
    <t>ΓΡΑΦΙΚΗ ΥΛΗ ΚΑΙ ΕΙΔΗ ΓΡΑΦΕΙΟΥ</t>
  </si>
  <si>
    <t>ΕΝΤΥΠΑ ΜΗΧΑΝΟΓΡΑΦΗΣΗΣ</t>
  </si>
  <si>
    <t>ΕΝΤΥΠΑ ΕΝ ΓΕΝΕΙ</t>
  </si>
  <si>
    <t>ΦΩΤΟΓΡΑΦΙΚΟ ΚΑΙ ΦΩΤΟΤΥΠΙΚΟ ΥΛΙΚΟ</t>
  </si>
  <si>
    <t>ΠΡΟΜΗΘΕΙΑ ΥΛΙΚΩΝ ΜΗΧ/ΚΩΝ ΚΑΙ ΛΟΙΠΩΝ ΣΥΝΑΦΩΝ ΕΦΑΡΜΟΓΩΝ</t>
  </si>
  <si>
    <t>ΥΛΙΚΑ ΗΛΕΚΤΡΟΝΙΚΩΝ ΥΠΟΛΟΓΙΣΤΩΝ</t>
  </si>
  <si>
    <t>ΕΙΔΗ ΣΥΝΤΗΡΗΣΕΩΣ ΚΑΙ ΕΠΙΣΚΕΥΗΣ ΚΤΙΡΙΩΝ</t>
  </si>
  <si>
    <t>ΥΛΙΚΑ ΣΥΝΤΗΡΗΣΗΣ ΚΑΙ ΕΠΙΣΚΕΥΗΣ ΚΤΙΡΙΩΝ</t>
  </si>
  <si>
    <t>ΕΙΔΗ ΣΥΝΤΗΡΗΣΕΩΣ ΚΑΙ ΕΠΙΣΚΕΥΗΣ ΜΗΧΑΝΟΛΟΓΙΚΟΥ ΚΑΙ ΛΟΙΠΟΥ ΕΞΟΠΛΙΣΜΟΥ</t>
  </si>
  <si>
    <t>ΗΛΕΚΤΡΟΔΙΑ ΕΠΙΣΤΗΜΟΝΙΚΩΝ ΟΡΓΑΝΩΝ</t>
  </si>
  <si>
    <t>ΑΝΤΑΛΛΑΚΤΙΚΑ ΕΞΑΡΤΗΜΑΤΑ ΝΟΣΟΚΟΜΕΙΑΚΩΝ ΜΗΧΑΝΩΝ ΚΑΙ ΣΥΣΚΕΥΩΝ</t>
  </si>
  <si>
    <t>ΑΝΤΑΛΛΑΚΤΙΚΑ ΕΞΑΡΤΗΜΑΤΑ ΕΠΙΣΤΗΜΟΝΙΚΩΝ ΟΡΓΑΝΩΝ ΑΝΑΛΩΣΙΜΟ ΥΛΙΚΟ</t>
  </si>
  <si>
    <t>ΕΙΔΗ ΣΥΝΤΗΡΗΣΕΩΣ ΚΑΙ ΕΠΙΣΚΕΥΗΣ ΜΕΤΑΦΟΡΙΚΩΝ ΜΕΣΩΝ</t>
  </si>
  <si>
    <t>ΥΛΙΚΑ ΣΥΝΤΗΡΗΣΗΣ ΚΑΙ ΕΠΙΣΚΕΥΗΣ ΜΕΤΑΦΟΡΙΚΩΝ ΜΕΣΩΝ</t>
  </si>
  <si>
    <t>ΕΛΑΣΤΙΚΑ ΑΥΤΟΚΙΝΗΤΩΝ</t>
  </si>
  <si>
    <t>ΕΙΔΗ ΣΥΝΤΗΡΗΣΕΩΣ ΚΑΙ ΕΠΙΣΚΕΥΗΣ ΞΕΝΟΔΟΧΕΙΑΚΟΥ ΕΞΟΠΛΙΣΜΟΥ</t>
  </si>
  <si>
    <t>ΕΙΔΗ ΣΥΝΤΗΡΗΣΕΩΣ ΚΑΙ ΕΠΙΣΚΕΥΗΣ ΕΠΙΠΛΩΝ &amp; ΛΟΙΠΟΥ ΕΞΟΠΛΙΣΜΟΥ</t>
  </si>
  <si>
    <t>ΕΙΔΗ ΣΥΝΤΗΡΙΣΗΣ ΚΑΙ ΕΠΙΣΚΕΥΗΣ ΗΛΕΚΤΡΩΝΙΚΩΝ ΥΠΟΛΟΓΙΣΤΩΝ</t>
  </si>
  <si>
    <t>ΛΟΙΠΑ ΕΙΔΗ ΣΥΝΤΗΡΗΣΕΩΣ ΚΑΙ ΕΠΙΣΚΕΥΗΣ ΜΗΧΑΝΟΛΟΓΙΚΟΥ ΚΑΙ ΛΟΙΠΟΥ ΕΞΟΠΛΙΣΜΟΥ</t>
  </si>
  <si>
    <t>ΑΝΑΛΩΣΙΜΑ ΗΛΕΚΤΡΟΛΟΓΙΚΟΥ ΥΛΙΚΟΥ</t>
  </si>
  <si>
    <t>ΑΝΑΛΩΣΙΜΑ ΥΔΡΑΥΛΙΚΑ ΥΛΙΚΑ</t>
  </si>
  <si>
    <t>ΣΤΟΛΕΣ ΛΟΙΠΟΥ ΠΡΟΣΩΠΙΚΟΥ</t>
  </si>
  <si>
    <t>ΙΜΑΤΙΣΜΟΣ</t>
  </si>
  <si>
    <t>ΛΟΙΠΟΣ ΙΜΑΤΙΣΜΟΣ</t>
  </si>
  <si>
    <t>ΥΠΟΔΗΜΑΤΑ ΠΡΟΣΩΠΙΚΟΥ</t>
  </si>
  <si>
    <t>ΔΙΑΦΟΡΑ ΕΙΔΗ ΠΟΥ ΔΕΝ ΚΑΤΑΝΟΜΑΖΟΝΤΑΙ ΕΙΔΙΚΑ</t>
  </si>
  <si>
    <t>ΔΙΑΦΟΡΑ ΕΙΔΗ ΠΟΥ ΔΕΝ ΚΑΤΟΝΟΜΑΖΟΝΤΑΙ ΕΙΔΙΚΑ</t>
  </si>
  <si>
    <t>-</t>
  </si>
  <si>
    <t>ΠΡΟΜΗΘΕΙΑ ΦΙΛΜΣ ΑΚΤΙΝΟΛΟΓΙΚΟΥ</t>
  </si>
  <si>
    <t>Τ.Α.Υ.Τ.Ε.Κ.Ω.ΕΜΠΟΡΙΚΗ ΤΡΑΠΕΖΑ</t>
  </si>
  <si>
    <t>ΤΑΑΠΤΠΓΑ (ΤΡΑΠΕΖΕΣ ΠΙΣΤΕΩΣ, ALPHA, EUROBANK ΚΛΠ)</t>
  </si>
  <si>
    <t>ΠΑΝΕΠΙΣΤΗΜΙΟ ΑΘΗΝΩΝ</t>
  </si>
  <si>
    <t>ΠΑΝΕΠΙΣΤΗΜΙΟ ΑΙΓΑΙΟΥ</t>
  </si>
  <si>
    <t>ΠΑΝΕΠΙΣΤΗΜΙΟ ΙΩΑΝΝΙΝΩΝ</t>
  </si>
  <si>
    <t>ΤΑΥΤΕΚΩ (ΟΑΠ ΔΕΗ)</t>
  </si>
  <si>
    <t>ΤΑΜΕΙΟ ΔΙΚΗΓΟΡΩΝ ΕΠΑΡΧΙΩΝ (ΤΥΔΕ)</t>
  </si>
  <si>
    <t>ΤΑΜΕΙΟ ΔΙΚΗΓΟΡΩΝ ΑΘΗΝΩΝ (ΤΥΔΑ)</t>
  </si>
  <si>
    <t>Τ.Α.Υ.Τ.Ε.Κ.Ω.(ΤΑΠΟΤΕ)</t>
  </si>
  <si>
    <t>ΤΑΜΕΙΟ ΣΥΜΒΟΛΑΙΟΓΡΑΦΩΝ (ΤΑΣ)</t>
  </si>
  <si>
    <t>ΑΣΦΑΛΙΣΤΙΚΑ ΤΑΜΕΙΑ</t>
  </si>
  <si>
    <t>ΜΙΝΩΙΚΕΣ ΓΡΑΜΜΕΣ</t>
  </si>
  <si>
    <t>ΕΘΝΙΚΗ ΑΣΦΑΛΙΣΤΙΚΗ</t>
  </si>
  <si>
    <t>ΣΩΜΑ ΟΡΚΩΤΩΝ ΕΛΕΓΚΤΩΝ-ΛΟΓΙΣΤΩΝ</t>
  </si>
  <si>
    <t>ΕΣΟΔΑ ΧΡΗΣΕΩΝ ΕΙΣΠΡΑΚΤΕΑ</t>
  </si>
  <si>
    <t>ΧΡΗΜΑΤΙΚΑ ΔΙΑΘΕΣΙΜΑ</t>
  </si>
  <si>
    <t>ΤΑΜΕΙΟ</t>
  </si>
  <si>
    <t>ΤΑΜΕΙΟ Γ.Ν.Η. ΒΕΝΙΖΕΛΕΙΟ – ΠΑΝΑΝΕΙΟ</t>
  </si>
  <si>
    <t>ΚΑΤΑΘΕΣΕΙΣ ΟΨΕΩΣ ΣΕ ΕΥΡΩ</t>
  </si>
  <si>
    <t>ΚΑΤΑΘΕΣΕΙΣ ΟΨΕΩΣ ΣΕ ΕΥΡΩ Γ.Ν.Η. ΒΕΝΙΖΕΛΕΙΟ – ΠΑΝΑΝΕΙΟ</t>
  </si>
  <si>
    <t>Α.Τ.Ε. 366 03 002017 44</t>
  </si>
  <si>
    <t>Α.Τ.Ε. 366 03 002223 84</t>
  </si>
  <si>
    <t>Α.Τ.Ε. 366 03 002225 73</t>
  </si>
  <si>
    <t>Α.Τ.Ε. 366 03 002227 62</t>
  </si>
  <si>
    <t>Τ.Ε. 250053</t>
  </si>
  <si>
    <t>T.E. 231/1202101600024018 (ΠΑΝΑΝΕΙΟ)</t>
  </si>
  <si>
    <t>Τ.Ε. 1119/1004109130090017 (ΙΑΤΡΟΠΑΙΔ.)</t>
  </si>
  <si>
    <t>Τ.Ε. 1005109130130010 - ΚΑΤΑΣΚΕΥΗ ΝΕΩΝ ΧΕΙΡΟΥΡΓΕΙΩΝ ΚΛΠ.</t>
  </si>
  <si>
    <t>Τ.Ε. 1005109130125013 - ΑΝΑΚΑΙΝΙΣΗ ΚΑΙ ΕΞΟΠΛ. ΚΕΝΤΡΟΥ ΨΥΧ. ΥΓΕΙΑ ΚΛΠ.</t>
  </si>
  <si>
    <t>Τ.Ε. 100410913009 4012 ΛΕΙΤΟΥΡΓΕΙΑ ΚΕΝΤΡΟΥ ΨΥΧΙΚΗΣ ΥΓΕΙΑΣ ΗΡΑΚΛΕΙΟΥ</t>
  </si>
  <si>
    <t>ΠΑΓΚΡΗΤΙΑ ΚΑΤΑΘΕΣΕΙΣ ΟΨΕΩΣ ΣΕ ΕΥΡΩ Γ.Ν.Η. ΒΕΝΙΖΕΛΕΙΟ – ΠΑΝΑΝΕΙΟ</t>
  </si>
  <si>
    <t>ΠΑΓΚΡΗΤΙΑ ΣΥΝ/ΚΗ ΑΡ.ΛΟΓ.116864</t>
  </si>
  <si>
    <t>ΠΑΓΚΡΗΤΙΑ ΣΥΝ/ΚΗ ΑΡ.ΛΟΓ.116865</t>
  </si>
  <si>
    <t>ΠΑΓΚΡΗΤΙΑ ΣΥΝ/ΚΗ ΑΡ.ΛΟΓ.116866</t>
  </si>
  <si>
    <t>ΠΑΓΚΡΗΤΙΑ ΣΥΝ/ΚΗ ΑΡ.ΛΟΓ.116869</t>
  </si>
  <si>
    <t>ΠΑΓΚΡΗΤΙΑ ΣΥΝ/ΚΗ ΑΡ.ΛΟΓ.116870</t>
  </si>
  <si>
    <t>ΠΑΓΚΡΗΤΙΑ ΣΥΝ/ΚΗ ΑΡ.ΛΟΓ.116871</t>
  </si>
  <si>
    <t>ΠΑΓΚΡΗΤΙΑ ΣΥΝ/ΚΗ ΑΡ.ΛΟΓ.116872</t>
  </si>
  <si>
    <t>ΠΑΓΚΡΗΤΙΑ ΣΥΝ/ΚΗ ΑΡ.ΛΟΓ.116874</t>
  </si>
  <si>
    <t>ΚΕΦΑΛΑΙΟ</t>
  </si>
  <si>
    <t>ΚΑΤΑΒΛΗΜΕΝΟ ΚΕΦΑΛΑΙΟ Ν.Π.Δ.Δ.</t>
  </si>
  <si>
    <t>ΑΠΟΤΕΛΕΣΜΑΤΑ ΕΙΣ ΝΕΟ</t>
  </si>
  <si>
    <t>ΕΛΛΕΙΜΜΑ ΧΡΗΣΕΩΝ ΕΙΣ ΝΕΟΝ</t>
  </si>
  <si>
    <t>ΕΛΛΕΙΜΑ ΧΡΗΣΕΩΝ ΕΙΣ ΝΕΟΝ ΒΕΝΙΖΕΛΕΙΟ</t>
  </si>
  <si>
    <t>ΕΠΙΧΟΡΗΓΗΣΕΙΣ ΕΠΕΝΔΥΣΕΩΝ</t>
  </si>
  <si>
    <t>ΕΠΙΧΟΡΗΓΗΣΕΙΣ ΜΕΣΩ ΤΑΚΤΙΚΟΥ ΚΡΑΤΙΚΟΥ ΠΡΟΥΠΟΛΟΓΙΣΜΟΥ</t>
  </si>
  <si>
    <t>ΕΠΙΧ/ΣΕΙΣ ΤΚΠ ΓΙΑ ΜΕΤΑΦΟΡΙΚΑ ΜΕΣΑ</t>
  </si>
  <si>
    <t>ΕΠΙΧ/ΣΕΙΣ ΤΚΠ ΓΙΑ ΜΕΤΑΦΟΡΙΚΑ ΜΕΣΑ Γ.Ν.Η. ΒΕΝΙΖΕΛΕΙΟ – ΠΑΝΑΝΕΙΟ</t>
  </si>
  <si>
    <t>ΕΠΙΧΟΡΗΓΗΣΕΙΣ ΜΕΣΩ ΠΡΟΓΡΑΜΜΑΤΟΣ ΔΗΜΟΣΙΩΝ ΕΠΕΝΔΥΣΕΩΝ</t>
  </si>
  <si>
    <t>ΕΠΙΧ/ΣΕΙΣ ΔΗΜ.ΕΠΕΝΔ. ΓΙΑ ΑΓΟΡΑ,ΕΠΙΣΚΕΥΗ &amp; ΣΥΝ/ΣΗ ΚΤΙΡΙΩΝ &amp; ΕΓΚ/ΣΕΙΣ ΣΕ ΑΥΤΑ</t>
  </si>
  <si>
    <t>ΕΠΙΧΟΡΗΓΗΣΗ ΠΑΝΑΝΕΙΟΥ</t>
  </si>
  <si>
    <t>ΕΠΙΧΟΡΗΓΗΣΗ ΝΕΩΝ ΧΕΙΡΟΥΡΓΕΙΩΝ</t>
  </si>
  <si>
    <t>ΕΠΙΧ/ΣΕΙΣ ΔΗΜ.ΕΠΕΝΔ. ΓΙΑ ΑΓΟΡΑ,ΕΠΙΣΚ.,ΣΥΝ/ΣΗ ΚΤΙΡΙΩΝ &amp; ΕΓΚ/ΣΕΙΣ ΣΕ ΑΥΤΑ Γ.Ν.Η. ΒΕΝΙΖΕΛΕΙΟ – ΠΑΝΑΝΕΙΟ</t>
  </si>
  <si>
    <t>ΕΠΙΧ/ΣΕΙΣ ΔΗΜ.ΕΠΕΝΔ.ΓΙΑ ΜΗΧ/ΤΑ -ΤΕΧΝ.ΕΓΚ/ΣΕΩΝ &amp; ΛΟΙΠΟΣ ΕΞΟΠΛ.</t>
  </si>
  <si>
    <t>ΕΠΙΧΟΡΗΓΗΣΗ ΕΞΟΠΛΙΣΜΟΥ ΚΕΝΤΡΟΥ ΨΥΧΙΚΗΣ ΥΓΕΙΑΣ</t>
  </si>
  <si>
    <t>ΕΠΙΧ/ΣΕΙΣ ΔΗΜ.ΕΠΕΝΔ.ΓΙΑ ΜΗΧ/ΤΑ-ΤΕΧΝ.ΕΓΚ/ΣΕΩΝ &amp; ΛΟΙΠΟΣ ΕΞΟΠ. Γ.Ν.Η. ΒΕΝΙΖΕΛΕΙΟ – ΠΑΝΑΝΕΙΟ</t>
  </si>
  <si>
    <t>ΕΠΙΧΟΡΗΓΗΣΕΙΣ ΓΙΑ ΔΑΠΑΝΕΣ ΔΙΟΙΚΗΣΗΣ ΚΑΙ ΛΕΙΤΟΥΡΓΙΑΣ ΜΕΣΩ ΠΔΕ</t>
  </si>
  <si>
    <t>ΕΠΙΧΟΡΗΓΗΣΕΙΣ ΓΙΑ ΔΑΠΑΝΕΣ ΔΙΟΙΚΗΣΗΣ ΚΑΙ ΛΕΙΤΟΥΡΓΙΑΣ ΜΕΣΩ ΠΔΕ Γ.Ν.Η. ΒΕΝΙΖΕΛΕΙΟ – ΠΑΝΑΝΕΙΟ</t>
  </si>
  <si>
    <t>ΕΠΙΧΟΡΗΓΗΣΕΙΣ ΕΥΡΩΠΑΙΚΗΣ ΕΝΩΣΗΣ</t>
  </si>
  <si>
    <t>ΕΠΙΧ/ΣΗ ΕΥΡ.ΕΝΩΣΗΣ ΓΙΑ ΑΓΟΡΑ ΜΗΧ/ΤΩΝ-ΤΕΧΝ.ΕΓΚ/ΣΕΩΝ ΚΑΙ ΛΟΙΠΟΥ ΕΞΟΠΛΙΣΜΟΥ</t>
  </si>
  <si>
    <t>ΕΠΙΧΟΡΗΓΗΣΕΙΣ ΕΥΡ.ΕΝΩΣΗΣ (Γ.Κ.Π.Σ.)</t>
  </si>
  <si>
    <t>ΕΠΙΧΟΡΗΓΗΣΕΙΣ ΕΠΕΝΔΥΣΕΩΝ ΠΟΥ ΔΕΝ ΑΠΟΡΡΟΦΗΘΗΚΑΝ - ΑΝΤΙΘΕΤΟΣ ΛΟΓΑΡΙΑΣΜΟΣ</t>
  </si>
  <si>
    <t>ΕΠΙΧΟΡΗΓΗΣΕΙΣ ΕΠΕΝΔΥΣΕΩΝ ΠΟΥ ΔΕΝ ΑΠΟΡΡΟΦΗΘΗΚΑΝ - ΑΝΤΙΘΕΤΟΣ ΛΟΓΑΡΙΑΣΜΟΣ Γ.Ν. ΒΕΝΙΖΕΛΕΙΟ - ΠΑΝΑΝΕΙΟ</t>
  </si>
  <si>
    <t>ΠΡΟΜΗΘΕΥΤΕΣ</t>
  </si>
  <si>
    <t>ΠΡΟΜΗΘΕΥΤΕΣ ΕΣΩΤΕΡΙΚΟΥ</t>
  </si>
  <si>
    <t>ΕΝΔΙΑΜΕΣΟΣ ΛΟΓΑΡΙΑΣΜΟΣ</t>
  </si>
  <si>
    <t>ΕΝΔΙΑΜΕΣΟΣ ΛΟΓΑΡΙΑΣΜΟΣ ΚΡΑΤΗΣΕΩΝ</t>
  </si>
  <si>
    <t>ΕΝΔΙΑΜΕΣΟΣ ΛΟΓΑΡΙΑΣΜΟΣ ΚΡΑΤΗΣΕΩΝ ΧΕ</t>
  </si>
  <si>
    <t>ΠΙΣΤΩΤΕΣ ΔΙΑΦΟΡΟΙ</t>
  </si>
  <si>
    <t>ΑΠΟΔΟΧΕΣ ΠΡΟΣΩΠΙΚΟΥ ΠΛΗΡΩΤΕΕΣ</t>
  </si>
  <si>
    <t>ΟΦΕΙΛΟΜΕΝΕΣ ΑΜΟΙΒΕΣ ΠΡΟΣΩΠΙΚΟΥ</t>
  </si>
  <si>
    <t>ΟΔΟΙΠ/ΚΑ ΕΞΟΔΑ ΜΕΤ/ΣΗΣ ΓΙΑ ΕΚΤ/ΣΗ ΥΠ/ΣΙΑΣ ΣΤΗΝ ΗΜ/ΠΗ ΥΠΑΛ/ΛΩΝ</t>
  </si>
  <si>
    <t>ΕΞΟΔΑ ΚΙΝΗΣΗΣ ΕΝΤΟΣ ΕΔΡΑΣ</t>
  </si>
  <si>
    <t>ΗΜΕΡΗΣΙΑ ΑΠΟΖΗΜ. ΜΕΤ/ΣΗΣ ΓΙΑ ΕΚΤ/ΣΗ ΥΠΗΡ/ΣΙΑΣ ΣΤΗΝ ΗΜΕΔ. ΥΠΑΛΛ</t>
  </si>
  <si>
    <t>ΗΜΕΡΗΣΙΑ ΑΠΟΖΗΜΙΩΣΗ ΓΙΑ ΜΕΤΑΚΙΝΗΣΗ ΕΝΤΟΣ ΧΩΡΑΣ ΥΠΑΛ. ΓΙΑ ΕΚΠ.</t>
  </si>
  <si>
    <t>ΑΠΟΖΗΜΙΩΣΗ ΓΙΑ ΕΚΠΑΙΔΕΥΤΙΚΗ ΑΔΕΙΑ</t>
  </si>
  <si>
    <t>ΟΦΕΙΛΟΜΕΝΕΣ ΑΜΟΙΒΕΣ ΠΡΩΣΟΠΙΚΟΥ ΑΠΟΓΕΥΜΑΤΙΝΩΝ ΙΑΤΡΕΙΩΝ</t>
  </si>
  <si>
    <t>ΟΦΕΙΛΟΜΕΝΕΣ ΑΜΟΙΒΕΣ ΠΡΟΣΩΠΙΚΟΥ ΑΠΟΓΕΥΜΑΤΙΝΩΝ ΙΑΤΡΕΙΩΝ</t>
  </si>
  <si>
    <t>ΔΙΚΑΙΟΥΧΟΙ ΑΜΟΙΒΩΝ</t>
  </si>
  <si>
    <t>ΕΞΟΔΑ ΝΟΣΗΛΕΙΑΣ</t>
  </si>
  <si>
    <t>ΕΞΟΔΑ ΚΗΔΕΙΑΣ</t>
  </si>
  <si>
    <t>ΕΞΟΔΑ ΚΗΔΕΙΑΣ ΜΕΛΩΝ ΟΙΚΟΓΕΝΕΙΩΝ ΥΠΑΛΛΗΛΩΝ ΚΑΙ ΣΥΝΤΑΞΙΟΥΧΩΝ</t>
  </si>
  <si>
    <t>ΑΠΟΖΗΜΕΙΩΣΗ ΤΕΙ</t>
  </si>
  <si>
    <t>ΔΙΚΑΙΟΥΧΟΙ ΧΡΗΜΑΤΙΚΩΝ ΕΓΓΥΗΣΕΩΝ</t>
  </si>
  <si>
    <t>ΔΙΚΑΙΟΥΧΟΙ ΑΣΦΑΛΕΙΩΝ</t>
  </si>
  <si>
    <t>ΔΙΚΑΙΟΥΧΟΙ ΑΣΦΑΛΕΙΩΝ ΝΟΣΟΚΟΜΕΙΟΥ</t>
  </si>
  <si>
    <t>ΥΠΟΧΡΕΩΣΕΙΣ ΑΠΟ ΕΙΣΠΡΑΞΕΙΣ ΓΙΑ ΛΟΓΑΡΙΑΣΜΟ ΔΗΜΟΣΙΟΥ &amp; ΤΡΙΤΩΝ</t>
  </si>
  <si>
    <t>ΕΛΛΗΝΙΚΟ ΔΗΜΟΣΙΟ</t>
  </si>
  <si>
    <t>ΥΠΕΡ ΔΗΜΟΣΙΟΥ .25% 2286/95 --- (Ν.4010)</t>
  </si>
  <si>
    <t>ΕΠΠ (Ν.2430) 3,5%</t>
  </si>
  <si>
    <t>ΧΑΡΤ/ΜΟ &amp; ΟΓΑ ΥΠΕΡ ΔΗΜΟΣΙΟΥ ,25%</t>
  </si>
  <si>
    <t>ΧΑΡΤ/ΜΟ ΤΕΑΔΥ</t>
  </si>
  <si>
    <t>ΧΑΡΤ/ΜΟ ΜΤΠΥ</t>
  </si>
  <si>
    <t>ΦΟΡΟΣ ΠΡΟΜΗΘΕΙΩΝ 4%</t>
  </si>
  <si>
    <t>ΦΟΡΟΣ 8%</t>
  </si>
  <si>
    <t>ΦΟΡΟΣ ΠΡΟΜΗΘΕΙΩΝ 1%</t>
  </si>
  <si>
    <t>ΔΙΚΑΙΟΥΧΟΙ ΜΗ ΕΜΦΑΝΙΣΘΕΙΣΩΝ ΕΠΙΤΑΓΩΝ</t>
  </si>
  <si>
    <t>ΔΙΚΑΙΟΥΧΟΙ ΜΗ ΕΜΦΑΝΙΣΘΕΙΣΩΝ ΕΠΙΤΑΓΩΝ Γ.Ν.Η. ΒΕΝΙΖΕΛΕΙΟ – ΠΑΝΑΝΕΙΟ</t>
  </si>
  <si>
    <t>A.T.E. 366 03 002228 08</t>
  </si>
  <si>
    <t>A.T.E. 366 03 002229 51</t>
  </si>
  <si>
    <t>A.T.E. 366 03 002230 93</t>
  </si>
  <si>
    <t>ΛΟΙΠΕΣ ΒΡΑΧΥΠΡΟΘΕΣΜΕΣ ΥΠΟΧΡΕΩΣΕΙΣ ΣΕ ΕΥΡΩ</t>
  </si>
  <si>
    <t>ΜΙΣΘΩΜΑΤΑ ΚΤΙΡΙΩΝ Γ.Ν. ΒΕΝΙΖΕΛΕΙΟΥ</t>
  </si>
  <si>
    <t>ΕΝΟΙΚΙΟ ΑΡΧΕΙΟΥ</t>
  </si>
  <si>
    <t>ΕΝΟΙΚΙΟ ΨΥΧΑΡΓΩΣ</t>
  </si>
  <si>
    <t>ΕΝΟΙΚΙΟ ΑΓΡΟΥ ΨΥΧΑΡΓΩΣ</t>
  </si>
  <si>
    <t>ΕΝΟΙΚΙΟ ΣΧΟΛΗΣ</t>
  </si>
  <si>
    <t>ΕΝΟΙΚΙΟ ΙΑΤΡΕΙΟΥ ΠΕΥΚΟΥ</t>
  </si>
  <si>
    <t>ΕΝΟΙΚΙΟ ΙΑΤΡΕΙΟΥ ΑΡΒΗΣ</t>
  </si>
  <si>
    <t>ΕΝΟΙΚΙΟ ΙΑΤΡΕΙΟΥ ΠΥΡΓΟΥ</t>
  </si>
  <si>
    <t>ΕΝΟΙΚΙΟ ΙΑΤΡΕΙΟΥ ΠΡΟΦΗΤΗ ΗΛΙΑ</t>
  </si>
  <si>
    <t>ΕΝΟΙΚΙΟ ΙΑΤΡΕΙΟΥ ΒΕΝΕΡΑΤΟΥ</t>
  </si>
  <si>
    <t>ΕΝΟΙΚΙΟ ΙΑΤΡΕΙΟΥ ΑΓΙΟΥ ΜΥΡΩΝΑ</t>
  </si>
  <si>
    <t>ΕΝΟΙΚΙΟ ΙΑΤΡΕΙΟΥ ΚΡΟΥΣΩΝΑ</t>
  </si>
  <si>
    <t>ΕΝΟΙΚΙΟ ΙΑΤΡΕΙΟΥ ΤΥΜΠΑΚΙΟΥ</t>
  </si>
  <si>
    <t>ΕΝΟΙΚΙΟ Π.ΙΑΤΡΕΙΟΥ ΜΙΑΜΟΥΣ</t>
  </si>
  <si>
    <t>ΕΝΟΙΚΙΟ Π.ΙΑΤΡΕΙΟΥ ΠΟΜΠΙΑΣ</t>
  </si>
  <si>
    <t>ΕΝΟΙΚΙΟ ΠΕΡ.ΙΑΤΡΕΙΟΥ ΚΕΡΑΤΟΚΑΜΠΟΥ</t>
  </si>
  <si>
    <t>ΕΝΟΙΚΙΟ ΠΕΡ.ΙΑΤΡΕΙΟΥ ΓΡΗΓΟΡΙΑΣ</t>
  </si>
  <si>
    <t>ΤΑΧΥΔΡΟΜΙΚΑ &amp; ΜΕΤΑΦΟΡΙΚΑ ΤΕΛΗ</t>
  </si>
  <si>
    <t>ΑΠΟΖΗΜΙΩΣΕΙΣ ΑΠΟΛΥΟΜΕΝΩΝ</t>
  </si>
  <si>
    <t>ΧΡΜΑΤΙΚΑ ΒΡΑΒΕΙΑ-ΕΠΑΘΛΑ</t>
  </si>
  <si>
    <t>ΧΡΗΜΑΤΙΚΑ ΒΡΑΒΕΙΑ-ΕΠΑΘΛΑ</t>
  </si>
  <si>
    <t>ΥΠΟΧΡΕΩΣΕΙΣ 1% ΥΠΕΡ Δ.Υ.ΠΕ.</t>
  </si>
  <si>
    <t>ΛΟΙΠΕΣ ΥΠΟΧΡΕΩΣΕΙΣ ΓΙΑ ΕΠΙΣΤΡΟΦΕΣ ΧΡΗΜΑΤΩΝ</t>
  </si>
  <si>
    <t>ΥΠΟΧΡΕΩΣΕΙΣ ΓΙΑ ΕΠΙΣΤΡΟΦΗ ΧΡΗΜΑΤΩΝ ΠΟΥ ΕΙΣΠΡΑΧΘΗΚΑΝ ΧΩΡΙΣ ΝΑ ΟΦΕΙΛΟΝΤΑΙ</t>
  </si>
  <si>
    <t>ΥΠΟΧΡΕΩΣΕΙΣ ΑΠΟ ΦΟΡΟΥΣ</t>
  </si>
  <si>
    <t>ΦΟΡΟΙ - ΤΕΛΗ ΑΜΟΙΒΩΝ ΠΡΟΣΩΠΙΚΟΥ</t>
  </si>
  <si>
    <t>ΦΟΡΟΙ ΜΙΣΘΩΤΩΝ ΥΠΗΡΕΣΙΩΝ - ΣΥΝΤΑΞΕΩΝ</t>
  </si>
  <si>
    <t>ΦΟΡΟΙ ΜΙΣΘΩΤΩΝ ΥΠΗΡΕΣΙΩΝ</t>
  </si>
  <si>
    <t>ΦΟΡΟΣ ΠΡΟΣΘΕΤΩΝ ΑΜΟΙΒΩΝ 20%</t>
  </si>
  <si>
    <t>ΦΟΡΟΣ 20% ΑΠΟΓΕΥΜΑΤΙΝΩΝ ΙΑΤΡΕΙΩΝ</t>
  </si>
  <si>
    <t>ΦΟΡΟΙ - ΤΕΛΗ ΚΥΛΟΦΟΡΙΑΣ ΜΕΤΑΦΟΡΙΚΩΝ ΜΕΣΩΝ</t>
  </si>
  <si>
    <t>ΤΕΛΗ ΚΥΚΛΟΦΟΡΙΑΣ</t>
  </si>
  <si>
    <t>ΤΕΛΗ ΚΥΚΛΟΦΟΡΙΑΣ ΑΥΤ/ΤΩΝ</t>
  </si>
  <si>
    <t>ΛΟΙΠΟΙ ΦΟΡΟΙ - ΤΕΛΗ</t>
  </si>
  <si>
    <t>ΧΑΡΤΟΣΗΜΟ &amp; Ο.Γ.Α ΕΙΣΟΔΗΜΑΤΩΝ ΑΠΟ ΟΙΚΟΔΟΜΕΣ</t>
  </si>
  <si>
    <t>ΧΑΡΤ. ΚΑΙ Ο.Γ.Α. (3,6%) ΕΙΣΟΔΗΜΑΤΩΝ ΑΠΟ ΕΚΜΙΣΘΩΣΗ ΑΚΙΝΗΤΩΝ</t>
  </si>
  <si>
    <t>ΑΣΦΑΛΙΣΤΙΚΟΙ ΟΡΓΑΝΙΣΜΟΙ</t>
  </si>
  <si>
    <t>ΦΟΡΕΙΣ ΚΥΡΙΑΣ ΑΣΦΑΛΙΣΗΣ</t>
  </si>
  <si>
    <t>ΙΚΑ</t>
  </si>
  <si>
    <t>ΙΚΑ ΑΣΦ</t>
  </si>
  <si>
    <t>ΙΚΑ ΕΡΓΟΔΟΤΗ</t>
  </si>
  <si>
    <t>ΤΣΑΥ ΑΣΦ</t>
  </si>
  <si>
    <t>ΤΣΑΥ ΕΡΓΟΔΟΤΗ</t>
  </si>
  <si>
    <t>ΝΟΣΟΚΟΜΕΙΑΚΗ ΠΕΡΙΘΑΛΨΗ</t>
  </si>
  <si>
    <t>ΜΕΤΟΧΙΚΑ ΤΑΜΕΙΑ</t>
  </si>
  <si>
    <t>Μ.Τ.Π.Υ. ΜΙΣΘΟΔΟΣΙΑΣ</t>
  </si>
  <si>
    <t>Μ.Τ.Π.Υ. ΜΙΣΘΟΔΟΣΙΑΣ ΑΠΟΓΕΥΜΑΤΙΝΩΝ ΙΑΤΡΕΙΩΝ</t>
  </si>
  <si>
    <t>ΜΤΠΥ ΠΡΟΣΘΕΤΩΝ ΑΜΟΙΒΩΝ</t>
  </si>
  <si>
    <t>ΜΤΠΥ ΟΔΟΙΠΟΡΙΚΩΝ</t>
  </si>
  <si>
    <t>ΛΟΙΠΑ ΜΕΤΟΧΙΚΑ ΤΑΜΕΙΑ</t>
  </si>
  <si>
    <t>ΜΤΠΥ ΕΝΟΙΚΙΩΝ</t>
  </si>
  <si>
    <t>Μ.Τ.Π.Υ. ΠΡΟΜΗΘΕΙΩΝ</t>
  </si>
  <si>
    <t>Μ.Τ.Π.Υ. ΑΠΟ ΠΑΡΟΧΗ ΥΠΗΡΕΣΙΩΝ</t>
  </si>
  <si>
    <t>ΤΑΜΕΙΑ ΑΡΩΓΗΣ</t>
  </si>
  <si>
    <t>Τ.Α. &amp; ΥΓΕΙΑΣ ΥΠΑΛΛΗΛΩΝ ΥΠΟΥΡΓΕΙΟΥ ΚΟΙΝΩΝΙΚΩΝ ΥΠΗΡΕΣΙΩΝ</t>
  </si>
  <si>
    <t>ΤΕΑΔΥ Τ.Α. &amp; ΥΓΕΙΑΣ ΔΗΜΟΣΙΩΝ ΥΠΑΛΛΗΛΩΝ</t>
  </si>
  <si>
    <t>ΛΟΙΠΑ ΤΑΜΕΙΑ ΑΡΩΓΗΣ</t>
  </si>
  <si>
    <t>ΤΕΑΔΥ ΣΤ' ΥΠΗΡ. ΜΟΝΑΔΑ (Τ.Α.Υ.Υ.Ε. ΠΡΟΜΗΘΕΥΤΩΝ ΠΛΑΤΕΙΑ ΚΑΝΙΓΚΟΣ 10181 ΑΘΗΝΑ)</t>
  </si>
  <si>
    <t>ΕΞΟΔΑ ΧΡΗΣΕΩΝ ΔΟΥΛΕΥΜΕΝΑ (ΠΛΗΡΩΤΕΑ)</t>
  </si>
  <si>
    <t>ΕΞΟΔΑ ΧΡΗΣΕΩΝ ΔΟΥΛΕΥΜΕΝΑ (ΠΛΗΡΩΤΕΑ) ΑΜΟΙΒΕΣ ΚΑΙ ΕΞΟΔΑ ΠΡΟΣΩΠΙΚΟΥ</t>
  </si>
  <si>
    <t>ΑΜΟΙΒΕΣ ΕΜΜΙΣΘΟΥ ΤΑΚΤΙΚΟΥ ΠΡΟΣΩΠΙΚΟΥ</t>
  </si>
  <si>
    <t>ΠΡΟΣΩΠΙΚΗ ΔΙΑΦΟΡΑ ΠΑΡ. 3 ΑΡΘΡΟΥ 24 Ν. 1505/84</t>
  </si>
  <si>
    <t>ΛΟΙΠΑ ΕΙΔΙΚΑ ΤΑΚΤΙΚΑ ΕΠΙΔΟΜΑΤΑ</t>
  </si>
  <si>
    <t>ΑΠΟΖΗΜΕΙΩΣΗ ΛΟΓΩ ΣΥΜΜΕΤΟΧΗΣ ΣΕ ΣΥΜΒΟΥΛΙΑ &amp; ΕΠΙΤΡΟΠΕΣ</t>
  </si>
  <si>
    <t>ΑΜΟΙΒΕΣ ΤΑΚΤΙΚΟΥ ΠΡΟΣΩΠΙΚΟΥ ΕΚΤΟΣ ΠΡΟΫΠΟΛΟΓΙΣΜΟΥ ΝΟΣΟΚΟΜΕΙΟΥ</t>
  </si>
  <si>
    <t>ΑΜΟΙΒΕΣ ΕΜΜΙΣΘΟΥ ΕΚΤΑΚΤΟΥ ΠΡΟΣΩΠΙΚΟΥ</t>
  </si>
  <si>
    <t>ΧΡΟΝΟΕΠΙΔΟΜΑ</t>
  </si>
  <si>
    <t>ΕΠΙΔΟΜΑ ΟΙΚΟΓΕΝΕΙΑΚΩΝ ΒΑΡΩΝ ΓΑΜΟΥ ΕΚΤΑΚΤΩΝ</t>
  </si>
  <si>
    <t>ΕΠΙΔΟΜΑ ΥΨΗΛΟΥ ΒΑΘΜΟΥ ΕΥΘΥΝΗΣ &amp; ΑΣΦΑΛΕΙΑΣ</t>
  </si>
  <si>
    <t>ΑΜΟΙΒΕΣ ΛΟΙΠΩΝ ΥΠΑΛΛΗΛΩΝ &amp; ΕΡΓΑΤΩΝ</t>
  </si>
  <si>
    <t>ΕΡΓΟΔΟΤΙΚΕΣ ΕΙΣΦΟΡΕΣ &amp; ΕΠΙΒΑΡΥΝΣΕΙΣ ΕΜΜΙΣΘΟΥ ΕΚΤΑΚΤΟΥ ΠΡΟΣΩΠΙΚΟΥ</t>
  </si>
  <si>
    <t>ΠΑΡΕΠΟΜΕΝΕΣ ΠΑΡΟΧΕΣ &amp; ΕΞΟΔΑ ΠΡΟΣΩΠΙΚΟΥ</t>
  </si>
  <si>
    <t>ΔΑΠΑΝΕΣ ΛΕΙΤΟΥΡΓΙΑΣ ΕΙΔΙΚΩΝ ΣΧΟΛΩΝ &amp; ΣΕΜΙΝΑΡΙΩΝ</t>
  </si>
  <si>
    <t>ΕΞΟΔΑ ΚΗΔΕΙΑΣ ΜΕΛΩΝ ΟΙΚΟΓΕΝΕΙΩΝ ΥΠΑΛΛΗΛΩΝ &amp; ΣΥΝΤΑΞΙΟΥΧΩΝ</t>
  </si>
  <si>
    <t>ΛΟΓ/ΣΜΟΣ ΚΑΤΑΡΤΙΣΗΣ ΑΠΟΤΕΛΕΣΜΑΤΩΝ</t>
  </si>
  <si>
    <t>ΑΜΟΙΒΕΣ &amp; ΕΞΟΔΑ ΕΛΕΥΘΕΡΩΝ ΕΠΑΓΓΕΛ/ΤΙΩΝ ΥΠΟΚΕΙΜΕΝΕΣ ΣΕ ΠΑΡΑΚΡΑΤΗΣΗ ΦΟΡ. ΕΙΣΟΔ.</t>
  </si>
  <si>
    <t>ΑΜΟΙΒΕΣ ΛΟΙΠΩΝ ΕΛΕΥΘΕΡΩΝ ΕΠΑΓΓΕΛΜΑΤΙΩΝ</t>
  </si>
  <si>
    <t>ΑΜΟΙΒΕΣ ΛΟΙΠΩΝ ΑΠΑΣΧΟΛΟΥΜΕΝΩΝ ΣΤΑ ΑΠΟΓΕΥΜΑΤΙΝΑ ΙΑΤΡΕΙΑ</t>
  </si>
  <si>
    <t>ΑΜΟΙΒΕΣ &amp; ΕΞΟΔΑ ΜΗ ΕΛΕΥΘΕΡΩΝ ΕΠΑΓΓΕΛ/ΤΙΩΝ ΥΠΟΚΕΙΜΕΝΕΣ ΣΕ ΠΑΡΑΚΡΑΤΗΣΗ ΦΟΡΟΥ</t>
  </si>
  <si>
    <t>ΑΠΟΖΗΜΙΩΣΗ Δ.Σ. ΠΛΗΝ ΠΡΟΕΔΡΟΥ</t>
  </si>
  <si>
    <t>ΛΟΓΑΡΙΑΣΜΟΙ ΚΑΤΑΡΤΙΣΗΣ ΑΠΟΤΕΛΕΣΜΑΤΩΝ</t>
  </si>
  <si>
    <t>ΛΟΙΠΕΣ ΠΡΟΜΗΘΕΙΕΣ , ΕΠΕΞΕΡΓΑΣΙΕΣ &amp; ΑΜΟΙΒΕΣ ΤΡΙΤΩΝ</t>
  </si>
  <si>
    <t>ΑΜΟΙΒΕΣ ΚΛΙΝΙΚΩΝ ΙΑΤΡΩΝ ΑΠΟΓΕΥΜΑΤΙΝΩΝ ΙΑΤΡΕΙΩΝ</t>
  </si>
  <si>
    <t>ΗΛΕΚΤΡΙΚΟ ΡΕΥΜΑ ΠΑΡΑΓΩΓΙΚΗΣ ΔΙΑΔΙΚΑΣΙΑΣ</t>
  </si>
  <si>
    <t>ΥΔΡΕΥΣΗ ΠΑΡΑΓΩΓΙΚΗΣ ΔΙΑΔΙΚΑΣΙΑΣ</t>
  </si>
  <si>
    <t>ΤΗΛΕΠΙΚΟΙΝΩΝΙΕΣ</t>
  </si>
  <si>
    <t>ΤΗΛΕΦΩΝΙΚΑ ΤΗΛΕΓΡΑΦΙΚΑ &amp; ΤΗΛΕΤΥΠΙΚΑ ΤΕΛΗ ΕΣΩΤΕΡΙΚΟΥ</t>
  </si>
  <si>
    <t>ΕΝΟΙΚΙΑ</t>
  </si>
  <si>
    <t>ΕΝΟΙΚΙΑ ΚΤΙΡΙΩΝ - ΤΕΧΝΙΚΩΝ ΕΡΓΩΝ</t>
  </si>
  <si>
    <t>ΑΣΦΑΛΙΣΤΡΑ</t>
  </si>
  <si>
    <t>ΕΠΙΣΚΕΥΕΣ &amp; ΣΥΝΤΗΡΗΣΕΙΣ (ΠΡΑΓΜΑΤΟΠΟΙΟΥΜΕΝΕΣ ΑΠΟ ΤΡΙΤΟΥΣ)</t>
  </si>
  <si>
    <t>ΣΥΝΤΗΡΗΣΗ &amp; ΕΠΙΣΚ. ΜΟΝΙΜΩΝ ΚΤΗΡΙΑΚΩΝ ΕΓΚΑΤΑΣΤΑΣΕΩΝ</t>
  </si>
  <si>
    <t>ΣΥΝΤΗΡΗΣΗ &amp; ΕΠΙΣΚ. ΛΟΙΠΩΝ ΒΙΟΙΑΤΡΙΚΩΝ ΜΗΧΑΝ/ΤΩΝ</t>
  </si>
  <si>
    <t>ΣΥΝΤΗΡΗΣΗ &amp; ΕΠΙΣΚ. ΛΟΙΠΩΝ ΜΗΧΑΝ/ΤΩΝ</t>
  </si>
  <si>
    <t>ΣΥΝΤΗΡΗΣΗ &amp; ΕΠΙΣΚΕΥΗ ΕΠΙΠΛΩΝ &amp; ΣΚΕΥΩΝ</t>
  </si>
  <si>
    <t>ΣΥΝΤ/ΣΗ &amp; ΕΠΙΣΚ. ΛΟΙΠΟΥ ΕΞΟΠΛ. ΕΚΤΟΣ ΒΙΟΙΑΤΡΙΚΟΥ</t>
  </si>
  <si>
    <t>ΛΟΙΠΕΣ ΠΑΡΟΧΕΣ ΤΡΙΤΩΝ</t>
  </si>
  <si>
    <t>ΤΕΛΗ ΚΥΚΛΟΦΟΡΙΑΣ ΜΕΤΑΦΟΡΙΚΩΝ</t>
  </si>
  <si>
    <t>ΤΕΛΗ-ΠΑΡΑΒΟΛΑ ΑΥΤΟΚΙΝΗΤΩΝ</t>
  </si>
  <si>
    <t>ΕΞΟΔΑ ΜΕΤΑΦΟΡΩΝ</t>
  </si>
  <si>
    <t>ΕΞΟΔΑ ΤΑΞΙΔΙΩΝ - ΟΔΟΙΠΟΡΙΚΑ</t>
  </si>
  <si>
    <t>ΕΞΟΔΑ ΠΡΟΒΟΛΗΣ &amp; ΔΙΑΦΗΜΙΣΗΣ</t>
  </si>
  <si>
    <t>ΕΞΟΔΑ ΕΚΘΕΣΕΩΝ - ΕΠΙΔΕΙΞΕΩΝ</t>
  </si>
  <si>
    <t>ΣΥΝΔΡΟΜΕΣ - ΕΙΣΦΟΡΕΣ</t>
  </si>
  <si>
    <t>ΛΟΙΠΕΣ ΣΥΝΔΡΟΜΕΣ</t>
  </si>
  <si>
    <t>ΑΜΟΙΒΕΣ &amp; ΠΡΟΜΗΘΕΙΕΣ ΤΡΑΠΕΖΩΝ</t>
  </si>
  <si>
    <t>ΑΠΟΣΒΕΣΕΙΣ ΠΑΓΙΩΝ</t>
  </si>
  <si>
    <t>ΑΠΟΣΒΕΣΕΙΣ ΚΤΙΡΙΩΝ - ΕΓΚΑΤΑΣΤΑΣΕΩΝ ΚΤΙΡΙΩΝ - ΤΕΧΝΙΚΩΝ ΕΡΓΩΝ</t>
  </si>
  <si>
    <t>ΑΠΟΣΒΕΣΕΙΣ ΜΗΧΑΝΗΜΑΤΩΝ - ΤΕΧΝΙΚΩΝ ΕΡΓΩΝ - ΜΗΧΑΝΟΛΟΓΙΚΟΥ ΕΞΟΠΛΙΣΜΟΥ</t>
  </si>
  <si>
    <t>ΑΠΟΣΒΕΣΕΙΣ ΕΠΙΠΛΩΝ K ΛΟΙΠΟΥ ΕΞΟΠΛΙΣΜΟΥ</t>
  </si>
  <si>
    <t>ΠΩΛΗΣΕΙΣ ΠΡΟΙΟΝΤΩΝ ΕΡΓΑΣΤΗΡΙΟΥ "ΨΥΧΑΡΓΩ"</t>
  </si>
  <si>
    <t>ΕΣΟΔΑ ΑΠΟ ΠΑΡΟΧΗ ΥΓΕΙΟΝΟΜΙΚΩΝ ΥΠΗΡΕΣΙΩΝ ΠΡΟΕΡΧΟΜΕΝΑ ΑΠΟ ΠΛΗΡΩΜΕΣ ΤΟΥ ΚΡΑΤΟΥΣ</t>
  </si>
  <si>
    <t>ΕΣΟΔΑ ΑΠΟ ΠΑΡΟΧΗ ΥΓ/ΚΩΝ ΥΠΗΡΕΣΙΩΝ ΠΡΟΕΡΧΟΜΕΝΑ ΑΠΟ ΠΛΗΡΩΜΕΣ ΤΟΥ ΚΡΑΤΟΥΣ Γ.Ν.Η. ΒΕΝΙΖΕΛΕΙΟ – ΠΑΝΑΝΕΙΟ</t>
  </si>
  <si>
    <t>ΕΣΟΔΑ ΑΠΟ ΗΜΕΡΗΣΙΟ ΝΟΣΗΛΙΟ Γ.Ν.Η. ΒΕΝΙΖΕΛΕΙΟ – ΠΑΝΑΝΕΙΟ</t>
  </si>
  <si>
    <t>ΕΣΟΔΑ ΑΠΟ ΦΑΡΜΑΚΑ Γ.Ν.Η. ΒΕΝΙΖΕΛΕΙΟ – ΠΑΝΑΝΕΙΟ</t>
  </si>
  <si>
    <t>ΕΣΟΔΑ ΑΠΟ ΥΛΙΚΑ Γ.Ν.Η. ΒΕΝΙΖΕΛΕΙΟ – ΠΑΝΑΝΕΙΟ</t>
  </si>
  <si>
    <t>ΕΣΟΔΑ ΑΠΟ ΕΞΕΤΑΣΕΙΣ Γ.Ν.Η. ΒΕΝΙΖΕΛΕΙΟ – ΠΑΝΑΝΕΙΟ</t>
  </si>
  <si>
    <t>ΕΣΟΔΑ ΑΠΟ ΕΠΕΜΒΑΣΕΙΣ Γ.Ν.Η. ΒΕΝΙΖΕΛΕΙΟ – ΠΑΝΑΝΕΙΟ</t>
  </si>
  <si>
    <t>ΕΣΟΔΑ ΑΠΟ ΝΟΣΗΛΙΑ ΜΕΘ Γ.Ν.Η. ΒΕΝΙΖΕΛΕΙΟ – ΠΑΝΑΝΕΙΟ</t>
  </si>
  <si>
    <t>ΕΣΟΔΑ ΑΠΟ ΝΟΣΗΛΙΑ ΜΕΝ Γ.Ν.Η. ΒΕΝΙΖΕΛΕΙΟ – ΠΑΝΑΝΕΙΟ</t>
  </si>
  <si>
    <t>ΕΣΟΔΑ ΑΠΟ ΚΡΑΤΙΚΟΥΣ ΦΟΡΕΙΣ ΑΠΟ ΤΟ ΤΕΧΝΙΤΟ ΝΕΦΡΟ Γ.Ν.Η. ΒΕΝΙΖΕΛΕΙΟ – ΠΑΝΑΝΕΙΟ</t>
  </si>
  <si>
    <t>ΕΣΟΔΑ ΑΠΟ ΕΙΣΦΟΡΑ ΕΙΣΟΔΟΥ Γ.Ν.Η. ΒΕΝΙΖΕΛΕΙΟ – ΠΑΝΑΝΕΙΟ</t>
  </si>
  <si>
    <t>ΛΟΙΠΑ ΕΣΟΔΑ Γ.Ν.Η. ΒΕΝΙΖΕΛΕΙΟ – ΠΑΝΑΝΕΙΟ</t>
  </si>
  <si>
    <t>ΕΣΟΔΑ ΑΠΟ ΠΑΡΟΧΗ ΥΓΕΙΟΝΟΜΙΚΩΝ ΥΠΗΡΕΣΙΩΝ ΠΡΟΕΡΧΟΜΕΝΑ ΑΠΟ ΠΛΗΡΩΜΕΣ Ν.Π.Δ.Δ.</t>
  </si>
  <si>
    <t>ΕΣΟΔΑ ΑΠΟ ΠΑΡΟΧΗ ΥΓ/ΚΩΝ ΥΠΗΡΕΣΙΩΝ ΠΡΟΕΡΧΟΜΕΝΑ ΑΠΟ ΠΛΗΡΩΜΕΣ Ν.Π.Δ.Δ. Γ.Ν.Η. ΒΕΝΙΖΕΛΕΙΟ – ΠΑΝΑΝΕΙΟ</t>
  </si>
  <si>
    <t>ΕΣΟΔΑ ΑΠΟ ΠΑΡΟΧΗ ΥΓΕΙΟΝΟΜΙΚΩΝ ΥΠΗΡΕΣΙΩΝ ΠΡΟΕΡΧΟΜΕΝΑ ΑΠΟ ΠΛΗΡΩΜΕΣ ΦΟΡΕΩΝ ΚΟΙΝΩΝΙΚΗΣ ΑΣΦΑΛΙΣΗΣ</t>
  </si>
  <si>
    <t>ΕΣΟΔΑ ΑΠΟ ΠΑΡΟΧΗ ΥΓ/ΚΩΝ ΥΠΗΡ ΠΡΟΕΡΧΟΜΕΝΑ ΑΠΟ ΠΛΗΡΩΜΕΣ ΦΟΡΕΩΝ ΚΟΙΝ. ΑΣΦ. Γ.Ν.Η. ΒΕΝΙΖΕΛΕΙΟ – ΠΑΝΑΝΕΙΟ</t>
  </si>
  <si>
    <t>ΛΟΙΠΑ ΕΣΟΔΑ(ΕΡΓΑΣΤΗΡΙΑΚΑ ) Γ.Ν.Η. ΒΕΝΙΖΕΛΕΙΟ – ΠΑΝΑΝΕΙΟ</t>
  </si>
  <si>
    <t>ΕΣΟΔΑ ΑΠΟ ΠΡΟΣΦΟΡΑ ΥΓΙΕΙΟΝΟΜΙΚΩΝ ΥΠΗΡΕΣΙΩΝ ΠΡΟΕΡΧΟΜΕΝΑ ΑΠΟ ΠΛΗΡΩΜΕΣ ΙΔΙΩΤΩΝ</t>
  </si>
  <si>
    <t>ΕΣΟΔΑ ΑΠΟ ΠΡΟΣΦΟΡΑ ΥΓ/ΚΩΝ ΥΠΗΡΕΣΙΩΝ ΠΡΟΕΡΧΟΜΕΝΑ ΑΠΟ ΠΛΗΡΩΜΕΣ ΙΔΙΩΤΩΝ Γ.Ν.Η. ΒΕΝΙΖΕΛΕΙΟ – ΠΑΝΑΝΕΙΟ</t>
  </si>
  <si>
    <t>ΕΣΟΔΑ ΑΠΟ ΝΟΣΗΛΕΙΑ ΙΔΙΩΤΩΝ Γ.Ν.Η. ΒΕΝΙΖΕΛΕΙΟ – ΠΑΝΑΝΕΙΟ</t>
  </si>
  <si>
    <t>ΕΣΟΔΑ ΕΠΙΣΚΕΨΕΙΣ ΕΞ. ΑΣΘΕΝΩΝ (3 ΕΥΡΩ) ΒΕΝΙΖΕΛΕΙΟ – ΠΑΝΑΝΕΙΟ</t>
  </si>
  <si>
    <t>ΕΣΟΔΑ ΑΠΟ ΔΡΑΣΤΗΡΙΟΤΗΤΑ ΤΟΥ ΕΛΛΑΠΙ</t>
  </si>
  <si>
    <t>ΕΣΟΔΑ ΑΠΟ ΑΣΦΑΛΙΣΤΙΚΑ ΤΑΜΕΙΑ ΑΠΟ ΔΡΑΣΤΗΡΙΟΤΗΤΑ ΤΟΥ ΕΛΛΑΠΙ Γ.Ν.Η. ΒΕΝΙΖΕΛΕΙΟ - ΠΑΝΑΝΕΙΟ</t>
  </si>
  <si>
    <t>ΕΣΟΔΑ ΑΠΟ ΙΑΤΡΙΚΕΣ ΕΠΙΣΚΕΨΕΙΣ ΑΠΟΓΕΥΜΑΤΙΝΩΝ ΙΑΤΡΕΙΩΝ ΒΕΝΙΖΕΛΕΙΟΥ</t>
  </si>
  <si>
    <t>ΕΣΟΔΑ ΑΠΟ ΔΙΑΦΟΡΕΣ ΔΙΑΓΝΩΣΤΙΚΕΣ -ΘΕΡΑΠ.ΠΡΑΞΕΙΣ ΑΠΟΓ.ΙΑΤΡΕΙΩΝ ΒΕΝΙΖΕΛΕΙΟΥ (ΣΥΜΠΛ/ΚΑ ΤΩΝ ΕΠΙΣΚΕΨΕΩΝ)</t>
  </si>
  <si>
    <t>ΕΣΟΔΑ ΑΠΟ ΕΡΓΑΣΤΗΡΙΑΚΑ ΑΠΟΓΕΥΜΑΤΙΝΩΝ ΙΑΤΡΕΙΩΝ ΒΕΝΙΖΕΛΕΙΟΥ(ΑΞΟΝΙΚΕΣ,ΥΠΕΡΗΧΟΙ Κ.Τ.Λ.)</t>
  </si>
  <si>
    <t>ΕΣΟΔΑ ΑΠΟ ΔΙΑΓΝΩΣΤΚΕΣ-ΘΕΡΑΠΕΥΤΙΚΕΣ ΠΡΑΞΕΙΣ ΑΠΟΓ.ΙΑΤΡΕΙΩΝ ΒΕΝΙΖΕΛΕΙΟΥ ΥΠΕΡ ΤΟΥ ΝΟΣΟΚΟΜΕΙΟΥ</t>
  </si>
  <si>
    <t>ΠΡΟΫΠΟΛΟΓΙΣΜΕΝΑ ΕΣΟΔΑ ΑΠΟ ΠΑΡΟΧΗ ΥΓΕΙΟΝΟΜΙΚΩΝ ΥΠΗΡΕΣΙΩΝ (Λ.58.73)</t>
  </si>
  <si>
    <t>ΕΣΟΔΑ 82 2008</t>
  </si>
  <si>
    <t>ΕΣΟΔΑ 82 2008 ΠΡΟΣ ΚΑΤΑΝΟΜΗ</t>
  </si>
  <si>
    <t>ΤΑΚΤΙΚΕΣ ΕΠΙΧΟΡΗΓΗΣΕΙΣ ΓΙΑ ΔΑΠΑΝΕΣ ΔΙΟΙΚΗΣΗΣ &amp; ΛΕΙΤΟΥΡΓΙΑΣ ΜΕΣΩ Τ.Κ.Π.</t>
  </si>
  <si>
    <t>ΕΠΙΧΟΡΗΓΗΣΕΙΣ ΓΙΑ ΔΑΠΑΝΕΣ ΛΕΙΤΟΥΡΓΙΑΣ</t>
  </si>
  <si>
    <t>ΕΠΙΧΟΡΗΓΗΣΕΙΣ ΓΙΑ ΔΑΠΑΝΕΣ ΛΕΙΤΟΥΡΓΙΑΣ Κ.Ψ.Υ.</t>
  </si>
  <si>
    <t>ΕΠΙΧΟΡΗΓΗΣΕΙΣ ΓΙΑ ΜΙΣΘΟΔΟΣΙΑ ΠΡΟΣΩΠΙΚΟΥ ΚΑΙ ΔΑΠΑΝΕΣ ΛΕΙΤΟΥΡΓΙΑΣ</t>
  </si>
  <si>
    <t>ΤΑΚΤΙΚΕΣ ΕΠΙΧΟΡΗΓΗΣΕΙΣ ΓΙΑ ΕΚΠΑΙΔΕΥΤΙΚΟΥΣ ΣΚΟΠΟΥΣ ΜΕΣΩ Τ.Κ.Π.</t>
  </si>
  <si>
    <t>ΕΠΙΧΟΡΗΓΗΣΕΙΣ ΓΙΑ ΥΠΟΤΡΟΦΙΕΣ ΚΑΙ ΣΥΝΑΦΕΙΣ ΜΕ ΑΥΤΕΣ ΔΑΠΑΝΕΣ</t>
  </si>
  <si>
    <t>ΕΠΙΧΟΡΗΓΗΣΕΙΣ ΓΙΑ ΥΠΟΤΡΟΦΙΕΣ ΚΑΙ ΣΥΝΑΦΕΙΣ ΜΕ ΑΥΤΕΣ ΔΑΠΑΝΕΣ Γ.Ν.Η. ΒΕΝΙΖΕΛΕΙΟ – ΠΑΝΑΝΕΙΟ</t>
  </si>
  <si>
    <t>ΤΑΚΤΙΚΕΣ ΕΠΙΧΟΡΗΓΗΣΕΙΣ ΓΙΑ ΛΟΙΠΟΥΣ ΣΚΟΠΟΥΣ ΜΕΣΩ Τ.Κ.Π.</t>
  </si>
  <si>
    <t>ΕΠΙΧΟΡΗΓΗΣΕΙΣ ΓΙΑ ΕΚΤΕΛΕΣΗ ΟΡΙΣΜΕΝΗΣ ΔΑΠΑΝΗΣ</t>
  </si>
  <si>
    <t>ΕΠΙΧΟΡΗΓΗΣΕΙΣ ΓΙΑ ΕΚΤΕΛΕΣΗ ΟΡΙΣΜΕΝΗΣ ΔΑΠΑΝΗΣ Γ.Ν.Η. ΒΕΝΙΖΕΛΕΙΟ – ΠΑΝΑΝΕΙΟ</t>
  </si>
  <si>
    <t>ΕΣΟΔΑ ΑΠΟ ΝΑΟΥΣ ΠΟΥ ΑΝΗΚΟΥΝ ΣΤΟ ΝΟΣΟΚΟΜΕΙΟ ΚΑΙ ΕΣΟΔΑ ΑΠΟ ΕΡΕΥΝΕΣ</t>
  </si>
  <si>
    <t>ΕΣΟΔΑ ΑΠΟ ΝΑΟΥΣ ΤΟΥ ΝΟΣΟΚΟΜΕΙΟΥ</t>
  </si>
  <si>
    <t>ΕΣΟΔΑ ΑΠΟ ΝΑΟΥΣ ΤΟΥ ΝΟΣΟΚΟΜΕΙΟΥ Γ.Ν.Η. ΒΕΝΙΖΕΛΕΙΟ – ΠΑΝΑΝΕΙΟ</t>
  </si>
  <si>
    <t>ΔΙΑΦΟΡΑ ΕΣΟΔΑ</t>
  </si>
  <si>
    <t>ΛΟΙΠΑ ΕΣΟΔΑ ΠΟΥ ΔΕΝ ΚΑΤΟΝΟΜΑΖΟΝΤΑΙ ΕΙΔΙΚΑ</t>
  </si>
  <si>
    <t>ΛΟΙΠΑ ΕΣΟΔΑ ΠΟΥ ΔΕΝ ΚΑΤΟΝΟΜΑΖΟΝΤΑΙ ΕΙΔΙΚΑ Γ.Ν.Η. ΒΕΝΙΖΕΛΕΙΟ – ΠΑΝΑΝΕΙΟ</t>
  </si>
  <si>
    <t>ΚΑΤΑΒΟΛΕΣ ΑΠΟ ΕΦΑΠΑΞ ΑΠΟΖΗΜΙΩΣΗ ΑΠΟΧΩΡΟΥΝΤΟΣ ΤΗΣ ΥΠΗΡΕΣΙΑΣ ΠΡΟΣΩΠΙΚΟΥ</t>
  </si>
  <si>
    <t>ΚΑΤΑΒΟΛΕΣ ΑΠΟ ΕΦΑΠΑΞ ΑΠΟΖΗΜΙΩΣΗ ΑΠΟΧΩΡΟΥΝΤΟΣ ΤΗΣ ΥΠΗΡΕΣΙΑΣ ΠΡΟΣΩΠΙΚΟΥ Γ.Ν.Η. ΒΕΝΙΖΕΛΕΙΟ – ΠΑΝΑΝΕΙΟ</t>
  </si>
  <si>
    <t>ΕΣΟΔΑ ΑΠΟ ΔΙΑΚΥΡΗΞΕΙΣ</t>
  </si>
  <si>
    <t>ΕΣΟΔΑ ΑΠΟ ΔΙΑΚΥΡΗΞΕΙΣ Γ.Ν.Η. ΒΕΝΙΖΕΛΕΙΟ – ΠΑΝΑΝΕΙΟ</t>
  </si>
  <si>
    <t>ΤΟΚΟΙ ΚΕΦΑΛΑΙΩΝ</t>
  </si>
  <si>
    <t>ΤΟΚΟΙ ΑΠΟ ΚΑΤΑΘΕΣΕΙΣ ΣΕ ΤΡΑΠΕΖΕΣ</t>
  </si>
  <si>
    <t>ΤΟΚΟΙ ΑΠΟ ΚΑΤΑΘΕΣΕΙΣ ΣΕ ΤΡΑΠΕΖΕΣ Γ.Ν.Η. ΒΕΝΙΖΕΛΕΙΟ – ΠΑΝΑΝΕΙΟ</t>
  </si>
  <si>
    <t>ΛΟΓΑΡΙΑΣΜΟΣ ΓΕΝΙΚΗΣ ΕΚΜΕΤΑΛΛΕΥΣΗΣ</t>
  </si>
  <si>
    <t>ΕΚΤΑΚΤΑ ΚΑΙ ΑΝΟΡΓΑΝΑ ΑΠΟΤΕΛΕΣΜΑΤΑ</t>
  </si>
  <si>
    <t>ΕΚΤΑΚΤΑ &amp; ΑΝΟΡΓΑΝΑ ΕΣΟΔΑ</t>
  </si>
  <si>
    <t>ΑΝΑΛΟΓΟΥΣΕΣ ΣΤΗ ΧΡΗΣΗ ΕΠΙΧΟΡΗΓΗΣΕΙΣ ΠΑΓΙΩΝ ΕΠΕΝΔΥΣΕΩΝ</t>
  </si>
  <si>
    <t>ΑΝΑΛΟΓΟΥΣΕΣ ΣΤΗ ΧΡΗΣΗ ΕΠΙΧΟΡΗΓΗΣΕΙΣ ΠΑΓΙΩΝ ΕΠΕΝΔΥΣΕΩΝ Γ.Ν.Η. ΒΕΝΙΖΕΛΕΙΟ – ΠΑΝΑΝΕΙΟ</t>
  </si>
  <si>
    <t>ΔΙΑΦΟΡΑ ΕΚΤΑΚΤΑ ΕΣΟΔΑ</t>
  </si>
  <si>
    <t>ΔΙΑΦΟΡΑ ΕΚΤΑΚΤΑ ΕΣΟΔΑ Γ.Ν.Η. ΒΕΝΙΖΕΛΕΙΟ – ΠΑΝΑΝΕΙΟ</t>
  </si>
  <si>
    <t>ΛΟΙΠΕΣ ΕΚΤΑΚΤΕΣ ΖΗΜΙΕΣ</t>
  </si>
  <si>
    <t>ΛΟΙΠΕΣ ΕΚΤΑΚΤΕΣ ΖΗΜΙΕΣ Γ.Ν.Η. ΒΕΝΙΖΕΛΕΙΟ – ΠΑΝΑΝΕΙΟ</t>
  </si>
  <si>
    <t>ΕΣΟΔΑ &amp; ΕΞΟΔΑ ΠΡΟΗΓΟΥΜΕΝΩΝ ΧΡΗΣΕΩΝ</t>
  </si>
  <si>
    <t>ΕΞΟΔΑ ΠΡΟΗΓΟΥΜΕΝΩΝ ΧΡΗΣΕΩΝ</t>
  </si>
  <si>
    <t>ΛΟΙΠΑ ΕΞΟΔΑ ΠΡΟΗΓΟΥΜΕΝΩΝ ΧΡΗΣΕΩΝ</t>
  </si>
  <si>
    <t>ΛΟΙΠΑ ΕΞΟΔΑ ΠΡΟΗΓΟΥΜΕΝΩΝ ΧΡΗΣΕΩΝ (ΑΚΑΤΑΧΩΡΗΤΑ ΤΙΜΟΛΟΓΙΑ)</t>
  </si>
  <si>
    <t>ΕΣΟΔΑ ΠΡΟΗΓΟΥΜΕΝΩΝ ΧΡΗΣΕΩΝ</t>
  </si>
  <si>
    <t>ΕΣΟΔΑ ΑΠΟ ΠΡΟΣΦΟΡΑ ΥΓΕΙΟΝΟΜΙΚΩΝ ΥΠΗΡΕΣΙΩΝ ΑΠΟ ΠΛΗΡΩΜΕΣ ΤΟΥ ΚΡΑΤΟΥΣ</t>
  </si>
  <si>
    <t>ΕΣΟΔΑ ΑΠΟ ΠΡΟΣΦΟΡΑ ΥΓΕΙΟΝΟΜΙΚΩΝ ΥΠΗΡΕΣΙΩΝ ΑΠΟ ΠΛΗΡΩΜΕΣ ΤΟΥ ΚΡΑΤΟΥΣ Γ.Ν.Η. ΒΕΝΙΖΕΛΕΙΟ – ΠΑΝΑΝΕΙΟ</t>
  </si>
  <si>
    <t>ΕΣΟΔΑ ΑΠΟ ΠΡΟΣΦΟΡΑ ΥΓΕΙΟΝΟΜΙΚΩΝ ΥΠΗΡΕΣΙΩΝ ΠΡΟΕΡΧΟΜΕΝΑ ΑΠΟ ΠΛΗΡΩΜΕΣ ΝΠΔΔ</t>
  </si>
  <si>
    <t>ΕΣΟΔΑ ΑΠΟ ΠΡΟΣΦΟΡΑ ΥΓΕΙΟΝΟΜΙΚΩΝ ΥΠΗΡΕΣΙΩΝ ΠΡΟΕΡΧΟΜΕΝΑ ΑΠΟ ΠΛΗΡΩΜΕΣ ΝΠΔΔ Γ.Ν.Η. ΒΕΝΙΖΕΛΕΙΟ – ΠΑΝΑΝΕΙΟ</t>
  </si>
  <si>
    <t>ΕΣΟΔΑ ΑΠΟ ΠΡΟΣΦΟΡΑ ΥΓΕΙΟΝΟΜΙΚΩΝ ΥΠΗΡΕΣΙΩΝ ΑΠΟ ΠΛΗΡΩΜΕΣ ΤΗΣ ΚΟΙΝ.ΑΣΦΑΛΙΣΗΣ</t>
  </si>
  <si>
    <t>ΕΣΟΔΑ ΑΠΟ ΠΡΟΣΦΟΡΑ ΥΓΕΙΟΝΟΜΙΚΩΝ ΥΠΗΡΕΣΙΩΝ ΑΠΟ ΠΛΗΡΩΜΕΣ ΤΗΣ ΚΟΙΝ.ΑΣΦΑΛΙΣΗΣ Γ.Ν.Η. ΒΕΝΙΖΕΛΕΙΟ – ΠΑΝΑΝΕ</t>
  </si>
  <si>
    <t>ΕΣΟΔΑ ΑΠΟ ΠΡΟΣΦΟΡΑ ΥΓΕΙΟΝΟΜΙΚΩΝ ΥΠΗΡΕΣΙΩΝ ΠΡΟΕΡΧΟΜΕΝΑ ΑΠΟ ΠΛΗΡΩΜΕΣ ΙΔΙΩΤΩΝ</t>
  </si>
  <si>
    <t>ΕΣΟΔΑ ΑΠΟ ΠΡΟΣΦΟΡΑ ΥΓ/ΜΙΚΩΝ ΥΠΗΡΕΣΙΩΝ ΠΡΟΕΡΧΟΜΕΝΑ ΑΠΟ ΠΛΗΡΩΜΕΣ ΙΔΙΩΤΩΝ Γ.Ν.Η. ΒΕΝΙΖΕΛΕΙΟ – ΠΑΝΑΝΕΙΟ</t>
  </si>
  <si>
    <t>ΕΣΟΔΑ ΑΠΟ ΕΠΙΣΤΡΟΦΕΣ (ΑΧΡΕΩΣΤΗΤΩΣ) ΚΑΤΑΒΛΗΘΕΝΤΩΝ</t>
  </si>
  <si>
    <t>ΕΠΙΣΤΡΟΦΕΣ ΑΠΟΔΟΧΩΝ, ΒΟΗΘΗΜΑΤΩΝ ΚΑΙ ΑΠΟΖΗΜΙΩΣΕΩΝ</t>
  </si>
  <si>
    <t>ΕΠΙΣΤΡΟΦΕΣ ΑΠΟΔΟΧΩΝ, ΒΟΗΘΗΜΑΤΩΝ ΚΑΙ ΑΠΟΖΗΜΙΩΣΕΩΝ Γ.Ν.Η. ΒΕΝΙΖΕΛΕΙΟ – ΠΑΝΑΝΕΙΟ</t>
  </si>
  <si>
    <t>ΕΠΙΣΤΡΟΦΕΣ ΛΟΙΠΩΝ ΠΕΡΙΠΤΩΣΕΩΝ</t>
  </si>
  <si>
    <t>ΕΠΙΣΤΡΟΦΕΣ ΛΟΙΠΩΝ Γ.Ν.Η. ΒΕΝΙΖΕΛΕΙΟ – ΠΑΝΑΝΕΙΟ</t>
  </si>
  <si>
    <t>ΙΣΟΛΟΓΙΣΜΟΣ</t>
  </si>
  <si>
    <t>ΙΣΟΛΟΓΙΣΜΟΣ ΑΝΟΙΓΜΑΤΟΣ ΧΡΗΣΕΩΣ</t>
  </si>
  <si>
    <t>ΙΣΟΛΟΓΙΣΜΟΣ ΑΝΟΙΓΜΑΤΟΣ ΧΡΗΣΕΩΣ ΠΡΟΜΗΘΕΥΤΩΝ (50)</t>
  </si>
  <si>
    <t>ΓΕΝΙΚΟ ΣΥΝΟΛΟ</t>
  </si>
  <si>
    <t xml:space="preserve">ΕΣΟΔΑ ΑΠΟ ΕΙΣΦΟΡΑ ΕΙΣΟΔΟΥ  </t>
  </si>
  <si>
    <t xml:space="preserve">ΕΣΟΔΑ ΑΠΟ ΕΞΕΤΑΣΕΙΣ  </t>
  </si>
  <si>
    <t xml:space="preserve">ΕΣΟΔΑ ΑΠΟ ΕΠΕΜΒΑΣΕΙΣ  </t>
  </si>
  <si>
    <t xml:space="preserve">ΕΣΟΔΑ ΑΠΟ ΗΜΕΡΗΣΙΟ ΝΟΣΗΛΙΟ  </t>
  </si>
  <si>
    <t xml:space="preserve">ΕΣΟΔΑ ΑΠΟ ΚΡΑΤΙΚΟΥΣ ΦΟΡΕΙΣ ΑΠΟ ΤΟ ΤΕΧΝΙΤΟ ΝΕΦΡΟ  </t>
  </si>
  <si>
    <t xml:space="preserve">ΕΣΟΔΑ ΑΠΟ ΝΟΣΗΛΕΙΑ ΙΔΙΩΤΩΝ  </t>
  </si>
  <si>
    <t xml:space="preserve">ΕΣΟΔΑ ΑΠΟ ΝΟΣΗΛΙΑ ΜΕΘ  </t>
  </si>
  <si>
    <t xml:space="preserve">ΕΣΟΔΑ ΑΠΟ ΝΟΣΗΛΙΑ ΜΕΝ  </t>
  </si>
  <si>
    <t xml:space="preserve">ΕΣΟΔΑ ΑΠΟ ΥΛΙΚΑ  </t>
  </si>
  <si>
    <t xml:space="preserve">ΕΣΟΔΑ ΑΠΟ ΦΑΡΜΑΚΑ  </t>
  </si>
  <si>
    <t xml:space="preserve">ΛΟΙΠΑ ΕΣΟΔΑ  </t>
  </si>
  <si>
    <t xml:space="preserve">ΛΟΙΠΑ ΕΣΟΔΑ(ΕΡΓΑΣΤΗΡΙΑΚΑ )  </t>
  </si>
  <si>
    <t xml:space="preserve">ΕΠΙΧΟΡΗΓΗΣΕΙΣ ΓΙΑ ΜΙΣΘΟΔΟΣΙΑ ΠΡΟΣΩΠΙΚΟΥ ΚΑΙ ΔΑΠΑΝΕΣ ΛΕΙΤΟΥΡΓΙΑΣ  </t>
  </si>
  <si>
    <t>ΕΣΟΔΑ 82 2009 ΠΡΟΣ ΚΑΤΑΝΟΜΗ</t>
  </si>
  <si>
    <t xml:space="preserve">ΕΣΟΔΑ ΑΠΟ ΕΙΣΦΟΡΑ ΕΙΣΟΔΟΥ </t>
  </si>
  <si>
    <t xml:space="preserve">ΕΣΟΔΑ ΑΠΟ ΕΞΕΤΑΣΕΙΣ </t>
  </si>
  <si>
    <t xml:space="preserve">ΕΣΟΔΑ ΑΠΟ ΕΠΕΜΒΑΣΕΙΣ </t>
  </si>
  <si>
    <t xml:space="preserve">ΕΣΟΔΑ ΑΠΟ ΚΡΑΤΙΚΟΥΣ ΦΟΡΕΙΣ ΑΠΟ ΤΟ ΤΕΧΝΙΤΟ ΝΕΦΡΟ </t>
  </si>
  <si>
    <t xml:space="preserve">ΕΣΟΔΑ ΑΠΟ ΝΟΣΗΛΕΙΑ ΙΔΙΩΤΩΝ </t>
  </si>
  <si>
    <t xml:space="preserve">ΕΣΟΔΑ ΑΠΟ ΥΛΙΚΑ </t>
  </si>
  <si>
    <t xml:space="preserve">ΕΣΟΔΑ ΑΠΟ ΦΑΡΜΑΚΑ </t>
  </si>
  <si>
    <t xml:space="preserve">ΛΟΙΠΑ ΕΣΟΔΑ </t>
  </si>
  <si>
    <t xml:space="preserve">ΛΟΙΠΑ ΕΣΟΔΑ(ΕΡΓΑΣΤΗΡΙΑΚΑ ) </t>
  </si>
  <si>
    <t xml:space="preserve">ΕΠΙΧΟΡΗΓΗΣΕΙΣ ΓΙΑ ΜΙΣΘΟΔΟΣΙΑ ΠΡΟΣΩΠΙΚΟΥ ΚΑΙ ΔΑΠΑΝΕΣ ΛΕΙΤΟΥΡΓΙΑΣ </t>
  </si>
  <si>
    <t>ΕΣΟΔΑ 82 2010 ΠΡΟΣ ΚΑΤΑΝΟΜΗ</t>
  </si>
  <si>
    <t>ΛΟΙΠΑ ΕΣΟΔΑ ΠΡΟΗΓΟΥΜΕΝΩΝ ΧΡΗΣΕΩΝ</t>
  </si>
  <si>
    <t>ΛΟΙΠΑ ΕΣΟΔΑ ΠΡΟΗΓΟΥΜΕΝΩΝ ΧΡΗΣΕΩΝ Γ.Ν.Η. ΒΕΝΙΖΕΛΕΙΟ – ΠΑΝΑΝΕΙΟ</t>
  </si>
  <si>
    <t>ΚΟΣΤΟΣ ΠΑΡΟΧΗΣ ΥΓΕΙΟΝΟΜΙΚΩΝ ΥΠΗΡΕΣΙΩΝ 2008</t>
  </si>
  <si>
    <t>ΚΟΣΤΟΣ ΛΕΙΤΟΥΡΓΙΑΣ ΔΙΟΙΚΗΤΙΚΩΝ ΥΠΗΡΕΣΙΩΝ 2008</t>
  </si>
  <si>
    <t>ΚΟΣΤΟΣ ΛΕΙΤΟΥΡΓΙΑΣ ΔΗΜΟΣΙΩΝ ΣΧΕΣΕΩΝ 2008</t>
  </si>
  <si>
    <t>ΚΟΣΤΟΣ ΧΡΗΜΑΤΟΟΙΚΟΝΟΜΙΚΗΣ ΛΕΙΤΟΥΡΓΙΑΣ 2008</t>
  </si>
  <si>
    <t>ΚΟΣΤΟΣ ΧΡΗΜΑΤΟΟΙΚΟΝΟΜΙΚΗΣ ΛΕΙΤΟΥΡΓΙΑΣ 2009</t>
  </si>
  <si>
    <t>ΚΟΣΤΟΣ ΛΕΙΤΟΥΡΓΙΑΣ ΔΗΜΟΣΙΩΝ ΣΧΕΣΕΩΝ 2009</t>
  </si>
  <si>
    <t>ΚΟΣΤΟΣ ΛΕΙΤΟΥΡΓΙΑΣ ΔΙΟΙΚΗΤΙΚΩΝ ΥΠΗΡΕΣΙΩΝ 2009</t>
  </si>
  <si>
    <t>ΚΟΣΤΟΣ ΠΑΡΟΧΗΣ ΥΓΕΙΟΝΟΜΙΚΩΝ ΥΠΗΡΕΣΙΩΝ 2009</t>
  </si>
  <si>
    <t>ΑΝΑΛΩΣΕΙΣ 24-25</t>
  </si>
  <si>
    <t xml:space="preserve">Αναλώσεις 24-25 </t>
  </si>
  <si>
    <t>ΑΜΟΙΒΕΣ ΠΡΟΣΩΠΙΚΟΥ</t>
  </si>
  <si>
    <t>ΑΜΟΙΒΕΣ ΤΡΙΤΩΝ</t>
  </si>
  <si>
    <t xml:space="preserve">Σύνολο εξόδων </t>
  </si>
  <si>
    <t>Συνολικό κόστος αγαθών και υπηρεσιών</t>
  </si>
  <si>
    <t>Κ.Α.</t>
  </si>
  <si>
    <t>ΕΠΩΝΥΜΙΑ ΠΕΛΑΤΗ</t>
  </si>
  <si>
    <t>ΥΠΟΛΟΙΠΟ 31/12/2008</t>
  </si>
  <si>
    <t>Καθαρά αποτελέσματα (πλεόνασμα ή έλλειμμα) χρήσεως</t>
  </si>
  <si>
    <t>Κυδωνάκης Νικόλαος</t>
  </si>
  <si>
    <t>κ.α.</t>
  </si>
  <si>
    <t>Περιγραφή  Λογαριασμού</t>
  </si>
  <si>
    <t>Συνεργαζόμενοι Ορκωτοί Λογιστές α.ε.ο.ε.</t>
  </si>
  <si>
    <t>μέλος της Crowe Horwath International</t>
  </si>
  <si>
    <t>Φωκ. Νέγρη 3, 11257 Αθήνα</t>
  </si>
  <si>
    <t>Αρ Μ ΣΟΕΛ 125</t>
  </si>
  <si>
    <t>Α.Δ.Τ.ΑΕ 968611</t>
  </si>
  <si>
    <t>Ηράκλειο , 26 Οκτωβρίου 2010</t>
  </si>
  <si>
    <t>ΟΙ ΟΡΚΩΤΟΙ  ΕΛΕΓΚΤΕΣ ΛΟΓΙΣΤΕΣ</t>
  </si>
  <si>
    <t>ΕΜΜΑΝΟΥΗΛ Μ. ΤΖΩΡΤΖΑΚΗΣ                                                               ΣΤΑΥΡΟΣ ΣΑΛΟΥΣΤΡΟΣ</t>
  </si>
  <si>
    <t xml:space="preserve">      Α.Μ. Σ.Ο.Ε.Λ.   17071                                                                        Α.Μ. Σ.Ο.Ε.Λ. 14611</t>
  </si>
  <si>
    <t>Αρ .Μ. ΣΟΕΛ 125</t>
  </si>
  <si>
    <t>ΗΡΑΚΛΕΙΟ ,28  ΟΚΤΩΒΡΙΟΥ  2010</t>
  </si>
  <si>
    <r>
      <rPr>
        <b/>
        <sz val="10"/>
        <rFont val="Arial"/>
        <family val="2"/>
      </rPr>
      <t>Σημειώσεις:</t>
    </r>
    <r>
      <rPr>
        <sz val="10"/>
        <rFont val="Arial"/>
        <family val="2"/>
      </rPr>
      <t xml:space="preserve"> </t>
    </r>
    <r>
      <rPr>
        <b/>
        <sz val="10"/>
        <rFont val="Arial"/>
        <family val="2"/>
      </rPr>
      <t>1.</t>
    </r>
    <r>
      <rPr>
        <sz val="10"/>
        <rFont val="Arial"/>
        <family val="2"/>
      </rPr>
      <t xml:space="preserve">Τα πάγια περιουσιακά στοιχεία, ανήκουν κατά κύριο λόγο στην αρμόδια Δ.Υ.ΠΕ. σύμφωνα με την ισχύουσα νομοθεσία και το Νοσοκομείο έχει το δικαίωμα αποκλειστικής χρήσης και διαχείρισής τους.
</t>
    </r>
  </si>
  <si>
    <r>
      <t xml:space="preserve">                     </t>
    </r>
    <r>
      <rPr>
        <b/>
        <sz val="10"/>
        <rFont val="Arial"/>
        <family val="2"/>
      </rPr>
      <t xml:space="preserve"> 2. </t>
    </r>
    <r>
      <rPr>
        <sz val="10"/>
        <rFont val="Arial"/>
        <family val="2"/>
      </rPr>
      <t>Το κόστος δωρεάν νοσηλείας ανήλθε για την χρήση 2009 σε ευρώ 614.746,18</t>
    </r>
  </si>
  <si>
    <r>
      <t xml:space="preserve">                     </t>
    </r>
    <r>
      <rPr>
        <b/>
        <sz val="10"/>
        <rFont val="Arial"/>
        <family val="2"/>
      </rPr>
      <t xml:space="preserve"> 3. </t>
    </r>
    <r>
      <rPr>
        <sz val="10"/>
        <rFont val="Arial"/>
        <family val="2"/>
      </rPr>
      <t xml:space="preserve">Το επιχορηγούμενο από το Υ.Υ.Κ.Α. κόστος μισθοδοσίας ανήλθε για την χρήση 2009 σε ευρώ 55.127.009,38   </t>
    </r>
  </si>
  <si>
    <r>
      <t xml:space="preserve">                     </t>
    </r>
    <r>
      <rPr>
        <b/>
        <sz val="10"/>
        <rFont val="Arial"/>
        <family val="2"/>
      </rPr>
      <t xml:space="preserve"> 4</t>
    </r>
    <r>
      <rPr>
        <sz val="10"/>
        <rFont val="Arial"/>
        <family val="2"/>
      </rPr>
      <t xml:space="preserve">. Μεταξύ των εσόδων προηγούμενων  χρήσεων περιλαμβάνονται επιχορηγήσεις εξόφλησης υποχρεώσεων προς προμηθευτές συνολικού ποσού ευρώ 25.847.300,08 που εισέπραξε την χρήση 2009 το Γ.Ν.Η. Βενιζέλιο-Πανάνειο. </t>
    </r>
  </si>
  <si>
    <r>
      <t xml:space="preserve">                      </t>
    </r>
    <r>
      <rPr>
        <b/>
        <sz val="10"/>
        <rFont val="Arial"/>
        <family val="2"/>
      </rPr>
      <t xml:space="preserve">5. </t>
    </r>
    <r>
      <rPr>
        <sz val="10"/>
        <rFont val="Arial"/>
        <family val="2"/>
      </rPr>
      <t>Οι Οικονομικές καταστάσεις του "Γ.Ν.Η. Βενιζέλιο-Πανάνειο" για την χρήση 2009 συντάχθηκαν βάσει του Κλαδικού Λογιστικού Σχεδίου Δημοσίων Μονάδων Υγείας σύμφωνα με το Π.Δ. 146/21.5.2003</t>
    </r>
  </si>
  <si>
    <r>
      <t xml:space="preserve">Μείον: </t>
    </r>
    <r>
      <rPr>
        <sz val="10"/>
        <rFont val="Arial"/>
        <family val="2"/>
      </rPr>
      <t>Κόστος αγαθών και υπηρεσιών</t>
    </r>
  </si>
  <si>
    <r>
      <t>Πλέον:</t>
    </r>
    <r>
      <rPr>
        <sz val="10"/>
        <rFont val="Arial"/>
        <family val="2"/>
      </rPr>
      <t xml:space="preserve"> Άλλα έσοδα </t>
    </r>
  </si>
  <si>
    <r>
      <t>Μείον</t>
    </r>
    <r>
      <rPr>
        <sz val="10"/>
        <rFont val="Arial"/>
        <family val="2"/>
      </rPr>
      <t>: 1.'Εξοδα διοικητικής λειτουργίας</t>
    </r>
  </si>
  <si>
    <r>
      <t xml:space="preserve">ΠΛΕΟΝ: </t>
    </r>
    <r>
      <rPr>
        <sz val="10"/>
        <rFont val="Arial"/>
        <family val="2"/>
      </rPr>
      <t>4. Πιστωτικοί Τόκοι &amp; συναφή έσοδα</t>
    </r>
  </si>
  <si>
    <r>
      <t>ΜΕΙΟΝ:</t>
    </r>
    <r>
      <rPr>
        <b/>
        <sz val="10"/>
        <rFont val="Arial"/>
        <family val="2"/>
      </rPr>
      <t xml:space="preserve"> </t>
    </r>
    <r>
      <rPr>
        <sz val="10"/>
        <rFont val="Arial"/>
        <family val="2"/>
      </rPr>
      <t>3. Χρεωστικοί τόκοι &amp; συναφή έξοδα</t>
    </r>
  </si>
  <si>
    <r>
      <t xml:space="preserve">                     </t>
    </r>
    <r>
      <rPr>
        <b/>
        <u val="single"/>
        <sz val="10"/>
        <rFont val="Arial"/>
        <family val="2"/>
      </rPr>
      <t>Μείον:</t>
    </r>
  </si>
  <si>
    <r>
      <t>Μείον</t>
    </r>
    <r>
      <rPr>
        <sz val="10"/>
        <rFont val="Arial"/>
        <family val="2"/>
      </rPr>
      <t>: Σύνολο αποσβέσεων παγίων στοιχείων</t>
    </r>
  </si>
  <si>
    <r>
      <t xml:space="preserve">           </t>
    </r>
    <r>
      <rPr>
        <b/>
        <u val="single"/>
        <sz val="10"/>
        <rFont val="Arial"/>
        <family val="2"/>
      </rPr>
      <t>Μείον:</t>
    </r>
    <r>
      <rPr>
        <sz val="10"/>
        <rFont val="Arial"/>
        <family val="2"/>
      </rPr>
      <t xml:space="preserve"> Οι από αυτές ενσωματωμένες</t>
    </r>
  </si>
  <si>
    <r>
      <rPr>
        <b/>
        <sz val="10"/>
        <rFont val="Arial"/>
        <family val="2"/>
      </rPr>
      <t>Σημειώσεις:</t>
    </r>
    <r>
      <rPr>
        <sz val="10"/>
        <rFont val="Arial"/>
        <family val="2"/>
      </rPr>
      <t xml:space="preserve">   </t>
    </r>
    <r>
      <rPr>
        <b/>
        <sz val="10"/>
        <rFont val="Arial"/>
        <family val="2"/>
      </rPr>
      <t>1.</t>
    </r>
    <r>
      <rPr>
        <sz val="10"/>
        <rFont val="Arial"/>
        <family val="2"/>
      </rPr>
      <t xml:space="preserve">Τα πάγια περιουσιακά στοιχεία, ανήκουν κατά κύριο λόγο στην αρμόδια Δ.Υ.ΠΕ. σύμφωνα με την ισχύουσα νομοθεσία και το Νοσοκομείο έχει το δικαίωμα αποκλειστικής χρήσης και διαχείρισής τους.
</t>
    </r>
  </si>
  <si>
    <t>ΓΕΝΙΚΟ ΝΟΣΟΚΟΜΕΙΟ ΗΡΑΚΛΕΙΟΥ ΒΕΝΙΖΕΛΕΙΟ-ΠΑΝΑΝΕΙΟ</t>
  </si>
  <si>
    <t>Ποσά προηγούμενης</t>
  </si>
  <si>
    <r>
      <t xml:space="preserve">Πλέον: </t>
    </r>
    <r>
      <rPr>
        <sz val="10"/>
        <rFont val="Arial"/>
        <family val="2"/>
      </rPr>
      <t>4. Πιστωτικοί Τόκοι &amp; συναφή έσοδα</t>
    </r>
  </si>
  <si>
    <t xml:space="preserve">   προηγούμενων χρήσεων</t>
  </si>
  <si>
    <t xml:space="preserve">(-)Υπόλοιπο  αποτελεσμάτων (ελλειμμάτων) </t>
  </si>
  <si>
    <t>Καθαρά αποτελέσματα (πλεόνασμα) χρήσεως</t>
  </si>
  <si>
    <t xml:space="preserve">3. Πιστωτικοί λογαριασμοί εγγυήσεων ,εμπραγμ. </t>
  </si>
  <si>
    <t xml:space="preserve">  ασφαλειών   και αμφοτεροβαρών συμβάσεων</t>
  </si>
  <si>
    <t xml:space="preserve">3. Χρεωστικοί λογαριασμοί εγγυήσεων ,εμπραγμ. </t>
  </si>
  <si>
    <t xml:space="preserve">    ασφαλειών  και αμφοτεροβαρών συμβάσεων</t>
  </si>
  <si>
    <t xml:space="preserve">7.Ακινητοποιήσεις υπό εκτέλεση </t>
  </si>
  <si>
    <t xml:space="preserve">           1. Έκτακτα &amp; Ανόργανα έσοδα</t>
  </si>
  <si>
    <t xml:space="preserve">           3. Έσοδα προηγουμένων χρήσεων</t>
  </si>
  <si>
    <t xml:space="preserve">           4. Έσοδα  από προβλέψεις προηγ. χρήσεων</t>
  </si>
  <si>
    <r>
      <t>Μείον:</t>
    </r>
    <r>
      <rPr>
        <b/>
        <sz val="10"/>
        <rFont val="Arial"/>
        <family val="2"/>
      </rPr>
      <t xml:space="preserve"> </t>
    </r>
    <r>
      <rPr>
        <sz val="10"/>
        <rFont val="Arial"/>
        <family val="2"/>
      </rPr>
      <t>3. Χρεωστικοί τόκοι &amp; συναφή έξοδα</t>
    </r>
  </si>
  <si>
    <t>Ο  Προϊστάμενος Οικονομικού τμήματος</t>
  </si>
  <si>
    <t>Οργανικά και Έκτακτα αποτελέσματα (κέρδη )</t>
  </si>
  <si>
    <t xml:space="preserve">           3α Επιχορηγήσεις για κάλυψη ελλειμμάτων </t>
  </si>
  <si>
    <t xml:space="preserve">                προηγουμένων χρήσεων</t>
  </si>
  <si>
    <t>ΠΡΟΕΡΧΟΜΕΝΑ :</t>
  </si>
  <si>
    <t>- Από επιχορηγήσεις για κάλυψη ελλειμμάτων προηγούμενων χρήσεων</t>
  </si>
  <si>
    <t xml:space="preserve">ΚΑΘΑΡΑ ΑΠΟΤΕΛΕΣΜΑΤΑ( ΚΕΡΔΗ) ΧΡΗΣΕΩΣ </t>
  </si>
  <si>
    <t xml:space="preserve">               προσαρμογές των Διεθνών Προτύπων Χρηματοοικονομικής  Πληροφόρησης προκειμένου αυτά να εφαρμοσθούν σε μη κερδοσκοπικές οντότητες του δημόσιου τομέα  </t>
  </si>
  <si>
    <t xml:space="preserve">               "Επιχορηγήσεις για κάλυψη ελλειμμάτων προηγούμενων χρήσεων" της «Κατάστασης λογαριασμού αποτελεσμάτων χρήσεως»</t>
  </si>
  <si>
    <t>- Από λειτουργική  δραστηριότητα</t>
  </si>
  <si>
    <t>ΙΣΟΛΟΓΙΣΜΟΣ 31ης ΔΕΚΕΜΒΡΙΟΥ 2010</t>
  </si>
  <si>
    <t>Ποσά κλειόμενης χρήσεως 2010</t>
  </si>
  <si>
    <t>χρήσεως 2010</t>
  </si>
  <si>
    <t>31ης ΔΕΚΕΜΒΡΙΟΥ 2010 (1 ΙΑΝΟΥΑΡΙΟΥ - 31 ΔΕΚΕΜΒΡΙΟΥ 2010)</t>
  </si>
  <si>
    <t>Ποσά προηγούμενης  χρήσεως 2009</t>
  </si>
  <si>
    <t>Ηράκλειο ,  2011</t>
  </si>
  <si>
    <t>ΗΡΑΚΛΕΙΟ , 26    2011</t>
  </si>
  <si>
    <t xml:space="preserve">                 3α. Διαγραφή απαιτήσεων λόγω</t>
  </si>
  <si>
    <t xml:space="preserve">                       εκχωρήσεώς τους στο Δημόσιο</t>
  </si>
  <si>
    <r>
      <t xml:space="preserve">                     </t>
    </r>
    <r>
      <rPr>
        <b/>
        <sz val="10"/>
        <rFont val="Arial"/>
        <family val="2"/>
      </rPr>
      <t xml:space="preserve"> 4</t>
    </r>
    <r>
      <rPr>
        <sz val="10"/>
        <rFont val="Arial"/>
        <family val="2"/>
      </rPr>
      <t xml:space="preserve">.Στη χρήση αυτή εισπράχθηκαν  επιχορηγήσεις για  την εξόφληση υποχρεώσεων   σε προμηθευτές  συνολικού ύψους ευρώ 76.240.747,48  που  εμφανίζονται στο  λογαριασμό των έκτακτων αποτελεσμάτων   </t>
    </r>
  </si>
  <si>
    <t>Ποσά προηγούμενης  χρήσεως 2008</t>
  </si>
  <si>
    <r>
      <t xml:space="preserve">                     </t>
    </r>
    <r>
      <rPr>
        <b/>
        <sz val="10"/>
        <rFont val="Arial"/>
        <family val="2"/>
      </rPr>
      <t xml:space="preserve"> 4</t>
    </r>
    <r>
      <rPr>
        <sz val="10"/>
        <rFont val="Arial"/>
        <family val="2"/>
      </rPr>
      <t xml:space="preserve">.Στη χρήση αυτή εισπράχθηκαν  επιχορηγήσεις για  την εξόφληση υποχρεώσεων   σε προμηθευτές  συνολικού ύψους ευρώ 25.847.300,08  που  εμφανίζονται στο  λογαριασμό των έκτακτων αποτελεσμάτων   </t>
    </r>
  </si>
  <si>
    <r>
      <t xml:space="preserve">                      </t>
    </r>
    <r>
      <rPr>
        <b/>
        <sz val="10"/>
        <rFont val="Arial"/>
        <family val="2"/>
      </rPr>
      <t xml:space="preserve">5. </t>
    </r>
    <r>
      <rPr>
        <sz val="10"/>
        <rFont val="Arial"/>
        <family val="2"/>
      </rPr>
      <t xml:space="preserve">Οι Οικονομικές καταστάσεις  για την χρήση 2009 συντάχθηκαν βάσει των Ελληνικών Λογιστικών Προτύπων (Π.Δ. 146/21.5.2003 ) επειδή δεν έχουν γίνει οι προβλεπόμενες από το εδάφιο β της παραγράφου 3 του άρθρου 11 του Νόμου 3697/2008 </t>
    </r>
  </si>
  <si>
    <t>Ηράκλειο , 25 Οκτωβρίου 2010</t>
  </si>
  <si>
    <t>ΗΡΑΚΛΕΙΟ , 26  ΟΚΤΩΒΡΙΟΥ  2010</t>
  </si>
  <si>
    <t>4η ΕΤΑΙΡΙΚΗ ΧΡΗΣΗ  (1 ΙΑΝΟΥΑΡΙΟΥ - 31 ΔΕΚΕΜΒΡΙΟΥ 2010)</t>
  </si>
  <si>
    <t xml:space="preserve">               "Διαγραφή απαιτήσεων λόγω εκχωρήσεώς τους στο Δημόσιο" της «Κατάστασης λογαριασμού αποτελεσμάτων χρήσεως»</t>
  </si>
  <si>
    <r>
      <t xml:space="preserve">            </t>
    </r>
    <r>
      <rPr>
        <b/>
        <sz val="10"/>
        <rFont val="Arial"/>
        <family val="2"/>
      </rPr>
      <t xml:space="preserve">          6.</t>
    </r>
    <r>
      <rPr>
        <sz val="10"/>
        <rFont val="Arial"/>
        <family val="2"/>
      </rPr>
      <t xml:space="preserve"> Οι Οικονομικές καταστάσεις  για την χρήση 2010 συντάχθηκαν βάσει των Ελληνικών Λογιστικών Προτύπων (Π.Δ. 146/21.5.2003 ) επειδή δεν έχουν γίνει οι προβλεπόμενες από το εδάφιο β της παραγράφου 3 του άρθρου 11 του Νόμου 3697/2009 </t>
    </r>
  </si>
  <si>
    <r>
      <t>Μείον</t>
    </r>
    <r>
      <rPr>
        <sz val="10"/>
        <rFont val="Arial"/>
        <family val="2"/>
      </rPr>
      <t>:  1.'Εξοδα διοικητικής λειτουργίας</t>
    </r>
  </si>
  <si>
    <r>
      <t>Μείον:</t>
    </r>
    <r>
      <rPr>
        <sz val="10"/>
        <rFont val="Arial"/>
        <family val="2"/>
      </rPr>
      <t xml:space="preserve"> Διαγραφή απαιτήσεων λόγω εκχωρήσεώς τους στο Δημόσιο</t>
    </r>
  </si>
  <si>
    <r>
      <t xml:space="preserve">                     </t>
    </r>
    <r>
      <rPr>
        <b/>
        <sz val="10"/>
        <rFont val="Arial"/>
        <family val="2"/>
      </rPr>
      <t xml:space="preserve"> 5</t>
    </r>
    <r>
      <rPr>
        <sz val="10"/>
        <rFont val="Arial"/>
        <family val="2"/>
      </rPr>
      <t xml:space="preserve">.Στη χρήση αυτή διαγράφηκαν απαιτήσεις  κατά Ασφαλιστικών Οργανισμών   συνολικού ύψους ευρώ 40.636.555,30  που  εμφανίζονται στο  λογαριασμό των έκτακτων αποτελεσμάτων   </t>
    </r>
  </si>
  <si>
    <t>ΥΠΟΛΟΙΠΑ 31.12.2010</t>
  </si>
  <si>
    <t>ΚΟΣΤΟΣ ΠΑΡΟΧΗΣ ΥΓΕΙΟΝΟΜΙΚΩΝ ΥΠΗΡΕΣΙΩΝ 2010</t>
  </si>
  <si>
    <t>ΚΟΣΤΟΣ ΛΕΙΤΟΥΡΓΙΑΣ ΔΙΟΙΚΗΤΙΚΩΝ ΥΠΗΡΕΣΙΩΝ 2010</t>
  </si>
  <si>
    <t>ΚΟΣΤΟΣ ΛΕΙΤΟΥΡΓΙΑΣ ΔΗΜΟΣΙΩΝ ΣΧΕΣΕΩΝ 2010</t>
  </si>
  <si>
    <t>ΚΟΣΤΟΣ ΧΡΗΜΑΤΟΟΙΚΟΝΟΜΙΚΗΣ ΛΕΙΤΟΥΡΓΙΑΣ 2010</t>
  </si>
  <si>
    <t>ΕΠΙΔΟΜΑΤΑ ΕΟΡΤΩΝ ΧΡΙΣΤΟΥΓΕΝΝΩΝ-ΠΑΣΧΑ-ΑΔΕΙΑΣ</t>
  </si>
  <si>
    <t>ΑΠΟΖΗΜΙΩΣΗ ΓΙΑ ΥΠΕΡΩΡΙΑΚΗ ΕΡΓΑΣΙΑ (ΤΑΚΤΙΚΟ ΠΡΟΣΩΠΙΚΟ)</t>
  </si>
  <si>
    <t>ΑΠΟΖΗΜΙΩΣΗ ΓΙΑ ΥΠΕΡΩΡΙΑΚΗ ΕΡΓΑΣΙΑ ΑΠΟ ΠΡΟΥΠ. ΝΟΣΟΚΟΜΕΙΟΥ</t>
  </si>
  <si>
    <t>ΑΠΟΖΗΜΙΩΣΕΙΣ ΑΠΟΛΥΣΕΩΣ Η ΕΞΟΔΟΥ ΑΠΟ ΤΗΝ ΥΠΗΡΕΣΙΑ</t>
  </si>
  <si>
    <r>
      <t xml:space="preserve">        </t>
    </r>
    <r>
      <rPr>
        <b/>
        <sz val="10"/>
        <rFont val="Arial"/>
        <family val="2"/>
      </rPr>
      <t xml:space="preserve">              3. </t>
    </r>
    <r>
      <rPr>
        <sz val="10"/>
        <rFont val="Arial"/>
        <family val="2"/>
      </rPr>
      <t>Το επιχορηγούμενο από το Υ.Υ.Κ.Α. κόστος μισθοδοσίας ανήλθε για την χρήση 2010 σε ευρώ 48.829.651,18</t>
    </r>
  </si>
  <si>
    <t>Πλεόνασμα εις νέο</t>
  </si>
  <si>
    <t>Υπόλοιπο πλεόνασματος (ή ελλείμματος) χρήσεως εις νέο</t>
  </si>
  <si>
    <t>72</t>
  </si>
  <si>
    <t>ΦΟΡΟΙ - ΤΕΛΗ ΚΑΙ ΔΙΚΑΙΩΜΑΤΑ ΥΠΕΡ Ν.Π.Δ.Δ.</t>
  </si>
  <si>
    <r>
      <t xml:space="preserve">  </t>
    </r>
    <r>
      <rPr>
        <b/>
        <sz val="10"/>
        <rFont val="Arial"/>
        <family val="2"/>
      </rPr>
      <t xml:space="preserve">                    2. </t>
    </r>
    <r>
      <rPr>
        <sz val="10"/>
        <rFont val="Arial"/>
        <family val="2"/>
      </rPr>
      <t>Το κόστος δωρεάν νοσηλείας ανήλθε για την χρήση 2010 σε ευρώ 836.369,57</t>
    </r>
  </si>
  <si>
    <t xml:space="preserve">ΦΥΛΛΟ ΜΕΡΙΣΜΟΥ ΕΞΟΔΩΝ </t>
  </si>
  <si>
    <t>60</t>
  </si>
  <si>
    <t>ΑΜΟΙΒΕΣ &amp; ΕΞΟΔΑ ΠΡΟΣΩΠΙΚΟΥ</t>
  </si>
  <si>
    <t>ΛΟΙΠΑ ΕΙΔΙΚΑ ΤΑΚΤΙΚΑ ΕΠΙΔΟΜΑΤΑ ΕΠΙΚΟΥΡΙΚΩΝ ΙΑΤΡΩΝ</t>
  </si>
  <si>
    <t>ΛΟΙΠΑ ΕΙΔΙΚΑ ΤΑΚΤΙΚΑ ΕΠΙΔΟΜΑΤΑ ΝΟΣΗΛΕΥΤΙΚΟΥ ΠΡΟΣΩΠΙΚΟΥ</t>
  </si>
  <si>
    <t>ΑΠΟΖΗΜΕΙΩΣΗ (Τ.Π) ΛΟΓΩ ΣΥΜΜΕΤΟΧΗΣ ΣΕ ΣΥΜΒΟΥΛΙΑ &amp; ΕΠΙΤΡΟΠΕΣ</t>
  </si>
  <si>
    <t>ΧΡΟΝΟΕΠΙΔΟΜΑ ΕΠΙΚΟΥΡΙΚΩΝ ΙΑΤΡΩΝ</t>
  </si>
  <si>
    <t>ΕΠΙΔΟΜΑ ΟΙΚΟΓΕΝΕΙΑΚΩΝ ΒΑΡΩΝ ΓΑΜΟΥ ΕΠΙΚΟΥΡΙΚΩΝ ΙΑΤΡΩΝ</t>
  </si>
  <si>
    <t>ΕΠΙΔΟΜΑ ΟΙΚΟΓΕΝ.ΒΑΡΩΝ ΓΑΜΟΥ ΕΠΙΚΟΥΡΙΚΟΥ ΝΟΣΗΛΕΥΤΙΚΟΥ ΠΡΟΣΩΠΙΚΟΥ</t>
  </si>
  <si>
    <t>ΕΠΙΔΟΜΑ ΥΨΗΛΟΥ ΒΑΘΜΟΥ ΕΥΘΥΝΗΣ &amp; ΑΣΦΑΛΕΙΑΣ ΕΠΙΚΟΥΡΙΚΩΝ ΙΑΤΡΩΝ</t>
  </si>
  <si>
    <t>ΕΠΙΔΟΜΑ ΥΨΗΛΟΥ ΒΑΘΜΟΥ ΕΥΘΥΝΗΣ &amp; ΑΣΦΑΛΕΙΑΣ ΕΠΙΚΟΥΡΙΚΟΥ ΝΟΣΗΛΕΥΤΙΚΟΥ ΠΡΟΣΩΠΙΚΟΥ</t>
  </si>
  <si>
    <t>ΒΑΣΙΚΟΣ ΜΙΣΘΟΣ ΛΟΙΠΩΝ ΥΠΑΛΛΗΛΩΝ ΚΑΙ ΕΡΓΑΤΩΝ</t>
  </si>
  <si>
    <t>ΕΡΓΟΔΟΤΙΚΕΣ ΕΙΣΦΟΡΕΣ ΥΠΕΡ ΙΚΑ ΤΑΚΤΙΚΟΥ ΠΡΟΣΩΠΙΚΟΥ</t>
  </si>
  <si>
    <t>ΕΡΓΟΔΟΤΙΚΕΣ ΕΙΣΦΟΡΕΣ ΥΠΕΡ ΙΚΑ ΕΚΤΑΚΤΟΥ ΠΡΟΣΩΠΙΚΟΥ</t>
  </si>
  <si>
    <t>ΕΡΓΟΔ.ΕΙΣΦΟΡΕΣ ΥΠΕΡ ΛΟΙΠΩΝ ΤΑΜΕΙΩΝ ΚΥΡΙΩΣ ΑΣΦΑΛΙΣΕΩΣ ΕΚΤΑΚΤΟΥ ΠΡΟΣΩΠΙΚ.</t>
  </si>
  <si>
    <t>ΛΟΙΠΕΣ ΠΕΡΙΠΤΩΣΕΙΣ ΠΑΡΟΧΗΣ ΕΞΟΔΩΝ ΝΟΣΗΛΕΙΑΣ</t>
  </si>
  <si>
    <t>ΔΑΠΑΝΕΣ ΕΠΙΜΟΡΦΩΣΕΩΣ ΥΠΑΛΛΗΛΩΝ ΝΠΔΔ</t>
  </si>
  <si>
    <t>ΔΑΠΑΝΕΣ ΕΠΙΜΟΡΦΩΣΗΣ ΥΠΑΛΛΗΛΩΝ</t>
  </si>
  <si>
    <t>ΠΑΡΟΧΕΣ ΕΦΑΠΑΞ ΒΟΗΘΗΜΑΤΟΣ Ν. 103 / 75</t>
  </si>
  <si>
    <t>ΥΠΟΤΡΟΦΙΕΣ-ΜΕΤΕΚΠΑΙΔΕΥΣΗ ΙΔΙΩΤΩΝ ΣΤΗΝ ΗΜΕΔΑΠΗ</t>
  </si>
  <si>
    <t>61</t>
  </si>
  <si>
    <t>ΑΜΟΙΒΕΣ &amp; ΕΞΟΔΑ ΤΡΙΤΩΝ</t>
  </si>
  <si>
    <t>ΠΟΣΟΣΤΟ 1% ΥΠΕΡ ΠΕΣΥΠ (ΑΡΘΡΟ4 Ν.2889/2001)</t>
  </si>
  <si>
    <t>ΠΟΣΟΣΤΟ 40% ΥΠΕΡ ΜΕΘ</t>
  </si>
  <si>
    <t>ΑΜΟΙΒΕΣ ΙΔΙΩΤΙΚΩΝ ΓΡΑΦΕΙΩΝ ΚΑΙ ΙΔΙΩΤΩΝ ΓΙΑ ΜΗΧ/ΦΙΚΕΣ ΕΡΓΑΣΙΕΣ</t>
  </si>
  <si>
    <t>62</t>
  </si>
  <si>
    <t>ΠΑΡΟΧΕΣ ΤΡΙΤΩΝ</t>
  </si>
  <si>
    <t>ΔΕΗ</t>
  </si>
  <si>
    <t>ΥΔΡΕΥΣΗ ΠΑΡΑΓΩΓΗΣ</t>
  </si>
  <si>
    <t>ΥΔΡΕΥΣΗ ΓΙΑ ΑΡΔΕΥΣΗ</t>
  </si>
  <si>
    <t>ΤΑΧΥΔΡΟΜΙΚΑ ΤΕΛΗ</t>
  </si>
  <si>
    <t>ΤΗΛΕΦΩΝΙΚΑ ΤΕΛΗ ΕΣΩΤΕΡΙΚΟΥ</t>
  </si>
  <si>
    <t>ΛΟΙΠΑ ΕΞΟΔΑ ΤΗΛΕΠΙΚΟΙΝΩΝΙΩΝ</t>
  </si>
  <si>
    <t>ΕΝΟΙΚΙΑ ΚΤΙΡΙΩΝ-ΤΕΧΝΙΚΩΝ ΕΡΓΩΝ</t>
  </si>
  <si>
    <t>ΕΝΟΙΚΙΑ ΔΕΞΑΜΕΝΩΝ</t>
  </si>
  <si>
    <t>ΑΣΦΑΛΙΣΤΡΑ ΦΥΛΑΚΤΡΑ ΑΚΙΝΗΤΩΝ</t>
  </si>
  <si>
    <t>ΑΣΦΑΛΙΣΤΡΑ ΜΕΤΑΦΟΡΙΚΩΝ ΜΕΣΩΝ</t>
  </si>
  <si>
    <t>ΣΥΝΤΗΡΗΣΗ &amp; ΕΠΙΣΚΕΥΗ ΚΤΙΡΙΩΝ</t>
  </si>
  <si>
    <t>ΕΠΙΣΚΕΥΗ &amp; ΣΥΝΤΗΡΗΣΗ ΥΔΡΑΥΛΙΚΩΝ ΕΓΚ/ΣΕΩΝ</t>
  </si>
  <si>
    <t>ΣΥΝΤΗΡΗΣΗ &amp; ΕΠΙΣΚ. ΛΟΙΠΩΝ ΜΟΝΙΜΩΝ ΚΤΗΡΙΑΚΩΝ ΕΓΚΑΤΑΣΤΑΣΕΩΝ</t>
  </si>
  <si>
    <t>ΣΥΝΤΗΡΗΣΗ &amp; ΕΠΙΣΚΕΥΗ ΜΕΤΑΦΟΡΙΚΩΝ ΜΕΣΩΝ ΞΗΡΑΣ</t>
  </si>
  <si>
    <t>ΣΥΝΤΗΡΗΣΗ &amp; ΕΠΙΣΚΕΥΗ ΤΗΛΕΠΙΚΟΙΝΩΝΙΑΚΩΝ ΜΕΣΩΝ</t>
  </si>
  <si>
    <t>ΣΥΝΤΗΡΗΣΗ &amp; ΕΠΙΣΚΕΥΗ ΜΗΧΑΝΟΓΡΑΦΙΚΩΝ ΜΕΣΩΝ,ΗΛΕΚΤΡΟΝΙΚΩΝ ΥΠ/ΣΤΩΝ &amp; ΛΟΓΙΣΜΙΚΟΥ</t>
  </si>
  <si>
    <t>ΣΥΝΤ/ΣΗ &amp; ΕΠΙΣΚ. ΛΟΙΠΟΥ ΕΞΟΠΛ.ΙΣΜΟΥ (ΕΚΤΟΣ ΒΙΟΙΑΤΡΙΚΟΥ)</t>
  </si>
  <si>
    <t>ΠΛΥΝΤΙΚΑ</t>
  </si>
  <si>
    <t>ΔΑΠΑΝΕΣ ΕΚΚΕΝΩΣΕΩΣ ΒΟΘΡΩΝ</t>
  </si>
  <si>
    <t>ΔΙΑΦΟΡΕΣ ΠΑΡΟΧΕΣ ΤΡΙΤΩΝ</t>
  </si>
  <si>
    <t>63</t>
  </si>
  <si>
    <t>ΦΟΡΟΙ - ΤΕΛΗ</t>
  </si>
  <si>
    <t>ΤΕΛΗ ΚΥΚΛΟΦΟΡΙΑΣ ΕΠΙΒΑΤΙΚΩΝ ΑΥΤΟΚΙΝΗΤΩΝ</t>
  </si>
  <si>
    <t>64</t>
  </si>
  <si>
    <t>ΔΙΑΦΟΡΑ ΕΞΟΔΑ</t>
  </si>
  <si>
    <t>ΜΕΤΑΦΟΡΙΚΑ ΠΑΣΗΣ ΦΥΣΕΩΣ ΑΣΘΕΝΩΝ &amp; ΕΞΟΔΑ ΣΥΝΟΔΩΝ ΤΟΥΣ</t>
  </si>
  <si>
    <t>ΜΕΤΑΦΟΡΕΣ ΑΓΑΘΩΝ &amp; ΦΟΡΤΟΕΚΦΟΡΤΩΤΙΚΑ</t>
  </si>
  <si>
    <t>ΛΟΙΠΕΣ ΜΕΤΑΦΟΡΕΣ</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</si>
</sst>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0\ [$€-1]_-;\-* #,##0.00\ [$€-1]_-;_-* &quot;-&quot;??\ [$€-1]_-"/>
    <numFmt numFmtId="166" formatCode="#,##0.00\ _€"/>
    <numFmt numFmtId="167" formatCode="_-* #,##0.00\ [$€-408]_-;\-* #,##0.00\ [$€-408]_-;_-* &quot;-&quot;??\ [$€-408]_-;_-@_-"/>
    <numFmt numFmtId="168" formatCode="[$€-2]\ #,##0.00_);\(\ #,##0.00\)"/>
    <numFmt numFmtId="169" formatCode="_-* #,##0.000\ [$€-408]_-;\-* #,##0.000\ [$€-408]_-;_-* &quot;-&quot;??\ [$€-408]_-;_-@_-"/>
    <numFmt numFmtId="170" formatCode="_-* #,##0.0\ [$€-408]_-;\-* #,##0.0\ [$€-408]_-;_-* &quot;-&quot;??\ [$€-408]_-;_-@_-"/>
    <numFmt numFmtId="171" formatCode="_-* #,##0.000\ _€_-;\-* #,##0.000\ _€_-;_-* &quot;-&quot;??\ _€_-;_-@_-"/>
    <numFmt numFmtId="172" formatCode="#,##0.000000"/>
    <numFmt numFmtId="173" formatCode="&quot;Ναι&quot;;&quot;Ναι&quot;;&quot;'Οχι&quot;"/>
    <numFmt numFmtId="174" formatCode="&quot;Αληθές&quot;;&quot;Αληθές&quot;;&quot;Ψευδές&quot;"/>
    <numFmt numFmtId="175" formatCode="&quot;Ενεργοποίηση&quot;;&quot;Ενεργοποίηση&quot;;&quot;Απενεργοποίηση&quot;"/>
    <numFmt numFmtId="176" formatCode="[$€-2]\ #,##0.00_);[Red]\([$€-2]\ #,##0.00\)"/>
  </numFmts>
  <fonts count="76">
    <font>
      <sz val="10"/>
      <name val="Arial"/>
      <family val="0"/>
    </font>
    <font>
      <b/>
      <u val="single"/>
      <sz val="10"/>
      <name val="Arial"/>
      <family val="2"/>
    </font>
    <font>
      <sz val="8"/>
      <name val="Arial"/>
      <family val="2"/>
    </font>
    <font>
      <b/>
      <sz val="10"/>
      <name val="Arial"/>
      <family val="2"/>
    </font>
    <font>
      <sz val="10"/>
      <name val="Arial Greek"/>
      <family val="0"/>
    </font>
    <font>
      <u val="single"/>
      <sz val="10"/>
      <color indexed="12"/>
      <name val="Arial Greek"/>
      <family val="0"/>
    </font>
    <font>
      <u val="single"/>
      <sz val="10"/>
      <color indexed="36"/>
      <name val="Arial Greek"/>
      <family val="0"/>
    </font>
    <font>
      <sz val="9"/>
      <name val="Tahoma"/>
      <family val="2"/>
    </font>
    <font>
      <b/>
      <u val="single"/>
      <sz val="16"/>
      <name val="Tahoma"/>
      <family val="2"/>
    </font>
    <font>
      <b/>
      <u val="single"/>
      <sz val="12"/>
      <name val="Tahoma"/>
      <family val="2"/>
    </font>
    <font>
      <b/>
      <u val="single"/>
      <sz val="9"/>
      <name val="Tahoma"/>
      <family val="2"/>
    </font>
    <font>
      <b/>
      <sz val="9"/>
      <name val="Tahoma"/>
      <family val="2"/>
    </font>
    <font>
      <sz val="10"/>
      <name val="Tahoma"/>
      <family val="2"/>
    </font>
    <font>
      <b/>
      <u val="single"/>
      <sz val="11"/>
      <name val="Tahoma"/>
      <family val="2"/>
    </font>
    <font>
      <b/>
      <sz val="10"/>
      <name val="Tahoma"/>
      <family val="2"/>
    </font>
    <font>
      <b/>
      <sz val="10"/>
      <name val="Times New Roman"/>
      <family val="1"/>
    </font>
    <font>
      <sz val="10"/>
      <name val="Times New Roman"/>
      <family val="1"/>
    </font>
    <font>
      <sz val="12"/>
      <name val="Arial"/>
      <family val="2"/>
    </font>
    <font>
      <b/>
      <sz val="12"/>
      <name val="Arial"/>
      <family val="2"/>
    </font>
    <font>
      <sz val="12"/>
      <color indexed="8"/>
      <name val="Arial"/>
      <family val="2"/>
    </font>
    <font>
      <b/>
      <sz val="12"/>
      <color indexed="8"/>
      <name val="Arial"/>
      <family val="2"/>
    </font>
    <font>
      <b/>
      <sz val="11"/>
      <name val="Arial"/>
      <family val="2"/>
    </font>
    <font>
      <b/>
      <u val="single"/>
      <sz val="20"/>
      <name val="Arial"/>
      <family val="2"/>
    </font>
    <font>
      <sz val="9"/>
      <name val="Arial"/>
      <family val="2"/>
    </font>
    <font>
      <b/>
      <u val="single"/>
      <sz val="16"/>
      <name val="Arial"/>
      <family val="2"/>
    </font>
    <font>
      <b/>
      <u val="single"/>
      <sz val="12"/>
      <name val="Arial"/>
      <family val="2"/>
    </font>
    <font>
      <b/>
      <u val="single"/>
      <sz val="9"/>
      <name val="Arial"/>
      <family val="2"/>
    </font>
    <font>
      <b/>
      <sz val="9"/>
      <name val="Arial"/>
      <family val="2"/>
    </font>
    <font>
      <b/>
      <u val="single"/>
      <sz val="11"/>
      <name val="Arial"/>
      <family val="2"/>
    </font>
    <font>
      <b/>
      <sz val="16"/>
      <name val="Arial"/>
      <family val="2"/>
    </font>
    <font>
      <sz val="11"/>
      <name val="Arial"/>
      <family val="2"/>
    </font>
    <font>
      <b/>
      <sz val="14"/>
      <name val="Arial Unicode MS"/>
      <family val="2"/>
    </font>
    <font>
      <sz val="10"/>
      <name val="Arial Unicode MS"/>
      <family val="2"/>
    </font>
    <font>
      <b/>
      <sz val="10"/>
      <name val="Arial Unicode MS"/>
      <family val="2"/>
    </font>
    <font>
      <b/>
      <sz val="11"/>
      <name val="Arial Unicode MS"/>
      <family val="2"/>
    </font>
    <font>
      <sz val="14"/>
      <name val="Arial Unicode MS"/>
      <family val="2"/>
    </font>
    <font>
      <b/>
      <sz val="14"/>
      <name val="Arial"/>
      <family val="2"/>
    </font>
    <font>
      <b/>
      <u val="single"/>
      <sz val="18"/>
      <name val="Arial"/>
      <family val="2"/>
    </font>
    <font>
      <b/>
      <u val="single"/>
      <sz val="28"/>
      <name val="Arial"/>
      <family val="2"/>
    </font>
    <font>
      <sz val="18"/>
      <name val="Arial"/>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8"/>
      <name val="Tahoma"/>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u val="single"/>
      <sz val="12"/>
      <color indexed="8"/>
      <name val="Arial"/>
      <family val="2"/>
    </font>
    <font>
      <b/>
      <sz val="9"/>
      <color indexed="10"/>
      <name val="Arial"/>
      <family val="2"/>
    </font>
    <font>
      <sz val="10"/>
      <color indexed="10"/>
      <name val="Arial"/>
      <family val="2"/>
    </font>
    <font>
      <b/>
      <u val="double"/>
      <sz val="11"/>
      <color indexed="8"/>
      <name val="Arial"/>
      <family val="2"/>
    </font>
    <font>
      <u val="single"/>
      <sz val="11"/>
      <color indexed="8"/>
      <name val="Arial"/>
      <family val="2"/>
    </font>
    <font>
      <b/>
      <sz val="11"/>
      <color indexed="8"/>
      <name val="Arial"/>
      <family val="2"/>
    </font>
    <font>
      <sz val="11"/>
      <color indexed="8"/>
      <name val="Arial"/>
      <family val="2"/>
    </font>
    <font>
      <b/>
      <u val="single"/>
      <sz val="10"/>
      <color indexed="8"/>
      <name val="Arial"/>
      <family val="2"/>
    </font>
    <font>
      <b/>
      <u val="double"/>
      <sz val="10"/>
      <color indexed="8"/>
      <name val="Arial"/>
      <family val="2"/>
    </font>
    <font>
      <u val="single"/>
      <sz val="10"/>
      <color indexed="8"/>
      <name val="Arial"/>
      <family val="2"/>
    </font>
    <font>
      <sz val="12"/>
      <color indexed="10"/>
      <name val="Arial"/>
      <family val="2"/>
    </font>
    <font>
      <b/>
      <sz val="8"/>
      <color indexed="8"/>
      <name val="Arial"/>
      <family val="2"/>
    </font>
    <font>
      <b/>
      <u val="single"/>
      <sz val="14"/>
      <color indexed="8"/>
      <name val="Tahoma"/>
      <family val="0"/>
    </font>
    <font>
      <b/>
      <u val="single"/>
      <sz val="14"/>
      <color indexed="8"/>
      <name val="Arial"/>
      <family val="0"/>
    </font>
    <font>
      <b/>
      <u val="single"/>
      <sz val="14"/>
      <color indexed="8"/>
      <name val="Arial Greek"/>
      <family val="0"/>
    </font>
    <font>
      <sz val="10"/>
      <color indexed="8"/>
      <name val="Arial Greek"/>
      <family val="0"/>
    </font>
    <font>
      <b/>
      <sz val="14"/>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thin">
        <color indexed="8"/>
      </left>
      <right style="thin">
        <color indexed="8"/>
      </right>
      <top style="thin">
        <color indexed="8"/>
      </top>
      <bottom style="thin">
        <color indexed="8"/>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double"/>
      <bottom style="double"/>
    </border>
    <border>
      <left>
        <color indexed="63"/>
      </left>
      <right style="medium"/>
      <top>
        <color indexed="63"/>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medium"/>
      <bottom style="medium"/>
    </border>
    <border>
      <left>
        <color indexed="63"/>
      </left>
      <right style="medium">
        <color indexed="8"/>
      </right>
      <top style="medium"/>
      <bottom style="mediu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165" fontId="4" fillId="0" borderId="0" applyFont="0" applyFill="0" applyBorder="0" applyAlignment="0" applyProtection="0"/>
    <xf numFmtId="44" fontId="0" fillId="0" borderId="0" applyFont="0" applyFill="0" applyBorder="0" applyAlignment="0" applyProtection="0"/>
    <xf numFmtId="0" fontId="0" fillId="0" borderId="0">
      <alignment/>
      <protection/>
    </xf>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0" fontId="43" fillId="7" borderId="1" applyNumberFormat="0" applyAlignment="0" applyProtection="0"/>
    <xf numFmtId="0" fontId="44" fillId="16" borderId="2" applyNumberFormat="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0" borderId="0" applyNumberFormat="0" applyBorder="0" applyAlignment="0" applyProtection="0"/>
    <xf numFmtId="0" fontId="45" fillId="21" borderId="3" applyNumberFormat="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 borderId="0" applyNumberFormat="0" applyBorder="0" applyAlignment="0" applyProtection="0"/>
    <xf numFmtId="0" fontId="51" fillId="4" borderId="0" applyNumberFormat="0" applyBorder="0" applyAlignment="0" applyProtection="0"/>
    <xf numFmtId="0" fontId="0" fillId="0" borderId="0">
      <alignment/>
      <protection/>
    </xf>
    <xf numFmtId="0" fontId="41" fillId="0" borderId="0">
      <alignment/>
      <protection/>
    </xf>
    <xf numFmtId="0" fontId="52" fillId="0" borderId="0">
      <alignment/>
      <protection/>
    </xf>
    <xf numFmtId="44" fontId="41" fillId="0" borderId="0" applyFont="0" applyFill="0" applyBorder="0" applyAlignment="0" applyProtection="0"/>
    <xf numFmtId="44" fontId="5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2"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3" borderId="7" applyNumberFormat="0" applyFont="0" applyAlignment="0" applyProtection="0"/>
    <xf numFmtId="0" fontId="55" fillId="0" borderId="8" applyNumberFormat="0" applyFill="0" applyAlignment="0" applyProtection="0"/>
    <xf numFmtId="0" fontId="56" fillId="0" borderId="9" applyNumberFormat="0" applyFill="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8" fillId="21" borderId="1" applyNumberFormat="0" applyAlignment="0" applyProtection="0"/>
  </cellStyleXfs>
  <cellXfs count="572">
    <xf numFmtId="0" fontId="0" fillId="0" borderId="0" xfId="0" applyAlignment="1">
      <alignment/>
    </xf>
    <xf numFmtId="0" fontId="1" fillId="0" borderId="0" xfId="0" applyFont="1" applyAlignment="1">
      <alignment/>
    </xf>
    <xf numFmtId="0" fontId="0" fillId="0" borderId="0" xfId="0" applyAlignment="1">
      <alignment wrapText="1"/>
    </xf>
    <xf numFmtId="0" fontId="1" fillId="0" borderId="0" xfId="0" applyFont="1" applyAlignment="1">
      <alignment horizontal="center" wrapText="1"/>
    </xf>
    <xf numFmtId="44" fontId="1" fillId="0" borderId="0" xfId="60" applyFont="1" applyAlignment="1">
      <alignment/>
    </xf>
    <xf numFmtId="44" fontId="0" fillId="0" borderId="0" xfId="60" applyFont="1" applyAlignment="1">
      <alignment/>
    </xf>
    <xf numFmtId="0" fontId="1" fillId="0" borderId="0" xfId="0" applyFont="1" applyAlignment="1">
      <alignment wrapText="1"/>
    </xf>
    <xf numFmtId="0" fontId="3" fillId="0" borderId="0" xfId="0" applyFont="1" applyAlignment="1">
      <alignment/>
    </xf>
    <xf numFmtId="4" fontId="0" fillId="0" borderId="0" xfId="0" applyNumberFormat="1" applyAlignment="1">
      <alignment/>
    </xf>
    <xf numFmtId="4" fontId="7" fillId="0" borderId="0" xfId="36" applyNumberFormat="1" applyFont="1" applyBorder="1">
      <alignment/>
      <protection/>
    </xf>
    <xf numFmtId="3" fontId="8" fillId="0" borderId="0" xfId="36" applyNumberFormat="1" applyFont="1" applyBorder="1" applyAlignment="1">
      <alignment horizontal="centerContinuous"/>
      <protection/>
    </xf>
    <xf numFmtId="3" fontId="9" fillId="0" borderId="0" xfId="36" applyNumberFormat="1" applyFont="1" applyBorder="1" applyAlignment="1">
      <alignment horizontal="centerContinuous"/>
      <protection/>
    </xf>
    <xf numFmtId="4" fontId="9" fillId="0" borderId="0" xfId="36" applyNumberFormat="1" applyFont="1" applyBorder="1" applyAlignment="1">
      <alignment horizontal="centerContinuous"/>
      <protection/>
    </xf>
    <xf numFmtId="3" fontId="7" fillId="0" borderId="0" xfId="36" applyNumberFormat="1" applyFont="1" applyBorder="1">
      <alignment/>
      <protection/>
    </xf>
    <xf numFmtId="4" fontId="7" fillId="0" borderId="0" xfId="36" applyNumberFormat="1" applyFont="1" applyBorder="1" applyAlignment="1">
      <alignment horizontal="left"/>
      <protection/>
    </xf>
    <xf numFmtId="4" fontId="7" fillId="0" borderId="0" xfId="36" applyNumberFormat="1" applyFont="1" applyBorder="1" applyAlignment="1">
      <alignment/>
      <protection/>
    </xf>
    <xf numFmtId="4" fontId="7" fillId="0" borderId="0" xfId="36" applyNumberFormat="1" applyFont="1">
      <alignment/>
      <protection/>
    </xf>
    <xf numFmtId="4" fontId="7" fillId="0" borderId="0" xfId="36" applyNumberFormat="1" applyFont="1" applyBorder="1" applyAlignment="1">
      <alignment horizontal="right"/>
      <protection/>
    </xf>
    <xf numFmtId="4" fontId="11" fillId="0" borderId="0" xfId="36" applyNumberFormat="1" applyFont="1" applyBorder="1">
      <alignment/>
      <protection/>
    </xf>
    <xf numFmtId="4" fontId="7" fillId="0" borderId="0" xfId="36" applyNumberFormat="1" applyFont="1" applyAlignment="1">
      <alignment horizontal="right"/>
      <protection/>
    </xf>
    <xf numFmtId="4" fontId="7" fillId="0" borderId="10" xfId="36" applyNumberFormat="1" applyFont="1" applyBorder="1" applyAlignment="1">
      <alignment horizontal="right"/>
      <protection/>
    </xf>
    <xf numFmtId="4" fontId="7" fillId="0" borderId="11" xfId="36" applyNumberFormat="1" applyFont="1" applyBorder="1" applyAlignment="1">
      <alignment/>
      <protection/>
    </xf>
    <xf numFmtId="4" fontId="7" fillId="0" borderId="11" xfId="36" applyNumberFormat="1" applyFont="1" applyBorder="1">
      <alignment/>
      <protection/>
    </xf>
    <xf numFmtId="3" fontId="11" fillId="0" borderId="0" xfId="36" applyNumberFormat="1" applyFont="1">
      <alignment/>
      <protection/>
    </xf>
    <xf numFmtId="4" fontId="12" fillId="0" borderId="0" xfId="36" applyNumberFormat="1" applyFont="1" applyBorder="1" applyAlignment="1">
      <alignment horizontal="right"/>
      <protection/>
    </xf>
    <xf numFmtId="4" fontId="12" fillId="0" borderId="0" xfId="36" applyNumberFormat="1" applyFont="1" applyBorder="1">
      <alignment/>
      <protection/>
    </xf>
    <xf numFmtId="4" fontId="7" fillId="0" borderId="10" xfId="36" applyNumberFormat="1" applyFont="1" applyBorder="1" applyAlignment="1">
      <alignment/>
      <protection/>
    </xf>
    <xf numFmtId="4" fontId="11" fillId="0" borderId="12" xfId="36" applyNumberFormat="1" applyFont="1" applyBorder="1" applyAlignment="1">
      <alignment/>
      <protection/>
    </xf>
    <xf numFmtId="4" fontId="11" fillId="0" borderId="0" xfId="36" applyNumberFormat="1" applyFont="1" applyBorder="1" applyAlignment="1">
      <alignment/>
      <protection/>
    </xf>
    <xf numFmtId="4" fontId="11" fillId="0" borderId="0" xfId="36" applyNumberFormat="1" applyFont="1" applyBorder="1" applyAlignment="1">
      <alignment horizontal="right"/>
      <protection/>
    </xf>
    <xf numFmtId="4" fontId="7" fillId="0" borderId="10" xfId="36" applyNumberFormat="1" applyFont="1" applyBorder="1">
      <alignment/>
      <protection/>
    </xf>
    <xf numFmtId="4" fontId="11" fillId="0" borderId="13" xfId="36" applyNumberFormat="1" applyFont="1" applyBorder="1" applyAlignment="1">
      <alignment/>
      <protection/>
    </xf>
    <xf numFmtId="164" fontId="11" fillId="0" borderId="0" xfId="36" applyNumberFormat="1" applyFont="1" applyBorder="1" applyAlignment="1">
      <alignment horizontal="right"/>
      <protection/>
    </xf>
    <xf numFmtId="3" fontId="7" fillId="0" borderId="0" xfId="36" applyNumberFormat="1" applyFont="1" applyBorder="1" applyAlignment="1">
      <alignment horizontal="centerContinuous"/>
      <protection/>
    </xf>
    <xf numFmtId="3" fontId="7" fillId="0" borderId="0" xfId="36" applyNumberFormat="1" applyFont="1" applyBorder="1" applyAlignment="1">
      <alignment/>
      <protection/>
    </xf>
    <xf numFmtId="4" fontId="10" fillId="0" borderId="0" xfId="36" applyNumberFormat="1" applyFont="1" applyBorder="1" applyAlignment="1">
      <alignment horizontal="centerContinuous"/>
      <protection/>
    </xf>
    <xf numFmtId="4" fontId="10" fillId="0" borderId="0" xfId="36" applyNumberFormat="1" applyFont="1" applyBorder="1" applyAlignment="1">
      <alignment horizontal="center"/>
      <protection/>
    </xf>
    <xf numFmtId="4" fontId="11" fillId="0" borderId="0" xfId="36" applyNumberFormat="1" applyFont="1" applyBorder="1" applyAlignment="1">
      <alignment horizontal="center"/>
      <protection/>
    </xf>
    <xf numFmtId="4" fontId="11" fillId="0" borderId="14" xfId="36" applyNumberFormat="1" applyFont="1" applyBorder="1">
      <alignment/>
      <protection/>
    </xf>
    <xf numFmtId="4" fontId="7" fillId="0" borderId="15" xfId="36" applyNumberFormat="1" applyFont="1" applyBorder="1" applyAlignment="1">
      <alignment/>
      <protection/>
    </xf>
    <xf numFmtId="4" fontId="12" fillId="0" borderId="0" xfId="0" applyNumberFormat="1" applyFont="1" applyBorder="1" applyAlignment="1" applyProtection="1">
      <alignment/>
      <protection/>
    </xf>
    <xf numFmtId="4" fontId="12" fillId="0" borderId="15" xfId="0" applyNumberFormat="1" applyFont="1" applyBorder="1" applyAlignment="1" applyProtection="1">
      <alignment/>
      <protection/>
    </xf>
    <xf numFmtId="0" fontId="0" fillId="0" borderId="0" xfId="0" applyAlignment="1">
      <alignment horizontal="left"/>
    </xf>
    <xf numFmtId="4" fontId="14" fillId="0" borderId="15" xfId="0" applyNumberFormat="1" applyFont="1" applyBorder="1" applyAlignment="1" applyProtection="1">
      <alignment/>
      <protection/>
    </xf>
    <xf numFmtId="3" fontId="10" fillId="0" borderId="0" xfId="36" applyNumberFormat="1" applyFont="1" applyBorder="1" applyAlignment="1">
      <alignment horizontal="centerContinuous"/>
      <protection/>
    </xf>
    <xf numFmtId="4" fontId="10" fillId="0" borderId="16" xfId="36" applyNumberFormat="1" applyFont="1" applyBorder="1" applyAlignment="1">
      <alignment horizontal="centerContinuous"/>
      <protection/>
    </xf>
    <xf numFmtId="4" fontId="7" fillId="0" borderId="16" xfId="36" applyNumberFormat="1" applyFont="1" applyBorder="1">
      <alignment/>
      <protection/>
    </xf>
    <xf numFmtId="3" fontId="10" fillId="0" borderId="0" xfId="36" applyNumberFormat="1" applyFont="1" applyBorder="1">
      <alignment/>
      <protection/>
    </xf>
    <xf numFmtId="4" fontId="7" fillId="0" borderId="16" xfId="36" applyNumberFormat="1" applyFont="1" applyBorder="1" applyAlignment="1">
      <alignment horizontal="right"/>
      <protection/>
    </xf>
    <xf numFmtId="3" fontId="11" fillId="0" borderId="0" xfId="36" applyNumberFormat="1" applyFont="1" applyBorder="1">
      <alignment/>
      <protection/>
    </xf>
    <xf numFmtId="4" fontId="11" fillId="0" borderId="16" xfId="36" applyNumberFormat="1" applyFont="1" applyBorder="1" applyAlignment="1">
      <alignment horizontal="right"/>
      <protection/>
    </xf>
    <xf numFmtId="0" fontId="0" fillId="0" borderId="17" xfId="0" applyBorder="1" applyAlignment="1">
      <alignment/>
    </xf>
    <xf numFmtId="0" fontId="0" fillId="0" borderId="0" xfId="0" applyBorder="1" applyAlignment="1">
      <alignment/>
    </xf>
    <xf numFmtId="0" fontId="0" fillId="0" borderId="16" xfId="0" applyBorder="1" applyAlignment="1">
      <alignment/>
    </xf>
    <xf numFmtId="0" fontId="0" fillId="0" borderId="18" xfId="0" applyBorder="1" applyAlignment="1">
      <alignment/>
    </xf>
    <xf numFmtId="0" fontId="0" fillId="0" borderId="12" xfId="0" applyBorder="1" applyAlignment="1">
      <alignment/>
    </xf>
    <xf numFmtId="0" fontId="0" fillId="0" borderId="19" xfId="0" applyBorder="1" applyAlignment="1">
      <alignment/>
    </xf>
    <xf numFmtId="0" fontId="0" fillId="0" borderId="20" xfId="0" applyBorder="1" applyAlignment="1">
      <alignment/>
    </xf>
    <xf numFmtId="3" fontId="7" fillId="0" borderId="0" xfId="36" applyNumberFormat="1" applyFont="1" applyBorder="1" applyAlignment="1">
      <alignment horizontal="left"/>
      <protection/>
    </xf>
    <xf numFmtId="3" fontId="10" fillId="0" borderId="0" xfId="36" applyNumberFormat="1" applyFont="1" applyBorder="1" applyAlignment="1">
      <alignment horizontal="left"/>
      <protection/>
    </xf>
    <xf numFmtId="4" fontId="10" fillId="0" borderId="0" xfId="36" applyNumberFormat="1" applyFont="1" applyBorder="1" applyAlignment="1">
      <alignment horizontal="right"/>
      <protection/>
    </xf>
    <xf numFmtId="4" fontId="11" fillId="0" borderId="0" xfId="36" applyNumberFormat="1" applyFont="1" applyBorder="1" applyAlignment="1">
      <alignment horizontal="centerContinuous"/>
      <protection/>
    </xf>
    <xf numFmtId="3" fontId="11" fillId="0" borderId="0" xfId="36" applyNumberFormat="1" applyFont="1" applyBorder="1" applyAlignment="1">
      <alignment/>
      <protection/>
    </xf>
    <xf numFmtId="4" fontId="10" fillId="0" borderId="0" xfId="36" applyNumberFormat="1" applyFont="1" applyBorder="1">
      <alignment/>
      <protection/>
    </xf>
    <xf numFmtId="4" fontId="7" fillId="0" borderId="17" xfId="36" applyNumberFormat="1" applyFont="1" applyBorder="1">
      <alignment/>
      <protection/>
    </xf>
    <xf numFmtId="3" fontId="14" fillId="0" borderId="0" xfId="0" applyNumberFormat="1" applyFont="1" applyBorder="1" applyAlignment="1" applyProtection="1">
      <alignment horizontal="left"/>
      <protection/>
    </xf>
    <xf numFmtId="4" fontId="11" fillId="0" borderId="16" xfId="36" applyNumberFormat="1" applyFont="1" applyBorder="1" applyAlignment="1">
      <alignment/>
      <protection/>
    </xf>
    <xf numFmtId="0" fontId="0" fillId="0" borderId="21" xfId="0" applyBorder="1" applyAlignment="1">
      <alignment/>
    </xf>
    <xf numFmtId="0" fontId="0" fillId="0" borderId="22" xfId="0" applyBorder="1" applyAlignment="1">
      <alignment/>
    </xf>
    <xf numFmtId="4" fontId="12" fillId="0" borderId="17" xfId="36" applyNumberFormat="1" applyFont="1" applyBorder="1">
      <alignment/>
      <protection/>
    </xf>
    <xf numFmtId="4" fontId="12" fillId="0" borderId="0" xfId="36" applyNumberFormat="1" applyFont="1" applyBorder="1" applyAlignment="1">
      <alignment horizontal="centerContinuous"/>
      <protection/>
    </xf>
    <xf numFmtId="3" fontId="7" fillId="0" borderId="0" xfId="36" applyNumberFormat="1" applyFont="1" applyFill="1" applyBorder="1">
      <alignment/>
      <protection/>
    </xf>
    <xf numFmtId="4" fontId="7" fillId="0" borderId="13" xfId="36" applyNumberFormat="1" applyFont="1" applyBorder="1" applyAlignment="1">
      <alignment/>
      <protection/>
    </xf>
    <xf numFmtId="0" fontId="0" fillId="0" borderId="0" xfId="0" applyFont="1" applyAlignment="1">
      <alignment horizontal="left"/>
    </xf>
    <xf numFmtId="0" fontId="3" fillId="0" borderId="0" xfId="0" applyFont="1" applyAlignment="1">
      <alignment horizontal="left"/>
    </xf>
    <xf numFmtId="0" fontId="0" fillId="0" borderId="0" xfId="0" applyFont="1" applyAlignment="1" quotePrefix="1">
      <alignment horizontal="left"/>
    </xf>
    <xf numFmtId="8" fontId="0" fillId="0" borderId="0" xfId="0" applyNumberFormat="1" applyAlignment="1">
      <alignment horizontal="left"/>
    </xf>
    <xf numFmtId="0" fontId="0" fillId="0" borderId="15" xfId="0" applyFont="1" applyBorder="1" applyAlignment="1">
      <alignment horizontal="justify"/>
    </xf>
    <xf numFmtId="4" fontId="0" fillId="0" borderId="15" xfId="0" applyNumberFormat="1" applyFill="1" applyBorder="1" applyAlignment="1">
      <alignment/>
    </xf>
    <xf numFmtId="167" fontId="0" fillId="0" borderId="0" xfId="0" applyNumberFormat="1" applyAlignment="1">
      <alignment/>
    </xf>
    <xf numFmtId="167" fontId="0" fillId="0" borderId="0" xfId="0" applyNumberFormat="1" applyAlignment="1">
      <alignment wrapText="1"/>
    </xf>
    <xf numFmtId="167" fontId="1" fillId="0" borderId="0" xfId="0" applyNumberFormat="1" applyFont="1" applyAlignment="1">
      <alignment/>
    </xf>
    <xf numFmtId="167" fontId="0" fillId="0" borderId="15" xfId="0" applyNumberFormat="1" applyBorder="1" applyAlignment="1">
      <alignment/>
    </xf>
    <xf numFmtId="167" fontId="0" fillId="0" borderId="0" xfId="37" applyNumberFormat="1" applyFont="1" applyAlignment="1">
      <alignment/>
    </xf>
    <xf numFmtId="167" fontId="3" fillId="0" borderId="0" xfId="0" applyNumberFormat="1" applyFont="1" applyAlignment="1">
      <alignment/>
    </xf>
    <xf numFmtId="167" fontId="0" fillId="0" borderId="10" xfId="37" applyNumberFormat="1" applyFont="1" applyBorder="1" applyAlignment="1">
      <alignment/>
    </xf>
    <xf numFmtId="167" fontId="0" fillId="0" borderId="11" xfId="0" applyNumberFormat="1" applyBorder="1" applyAlignment="1">
      <alignment/>
    </xf>
    <xf numFmtId="167" fontId="3" fillId="0" borderId="15" xfId="0" applyNumberFormat="1" applyFont="1" applyBorder="1" applyAlignment="1">
      <alignment/>
    </xf>
    <xf numFmtId="167" fontId="3" fillId="0" borderId="15" xfId="37" applyNumberFormat="1" applyFont="1" applyBorder="1" applyAlignment="1">
      <alignment/>
    </xf>
    <xf numFmtId="167" fontId="3" fillId="0" borderId="0" xfId="0" applyNumberFormat="1" applyFont="1" applyAlignment="1" quotePrefix="1">
      <alignment/>
    </xf>
    <xf numFmtId="167" fontId="0" fillId="0" borderId="0" xfId="0" applyNumberFormat="1" applyFont="1" applyAlignment="1">
      <alignment wrapText="1"/>
    </xf>
    <xf numFmtId="0" fontId="3" fillId="0" borderId="10" xfId="0" applyNumberFormat="1" applyFont="1" applyBorder="1" applyAlignment="1">
      <alignment horizontal="center" vertical="center"/>
    </xf>
    <xf numFmtId="0" fontId="0" fillId="0" borderId="0" xfId="0" applyNumberFormat="1" applyAlignment="1">
      <alignment wrapText="1"/>
    </xf>
    <xf numFmtId="0" fontId="0" fillId="0" borderId="0" xfId="0" applyNumberFormat="1" applyAlignment="1">
      <alignment/>
    </xf>
    <xf numFmtId="0" fontId="0" fillId="0" borderId="0" xfId="0" applyFont="1" applyAlignment="1">
      <alignment/>
    </xf>
    <xf numFmtId="0" fontId="0" fillId="0" borderId="0" xfId="0" applyFont="1" applyBorder="1" applyAlignment="1">
      <alignment/>
    </xf>
    <xf numFmtId="0" fontId="15" fillId="0" borderId="23" xfId="0" applyFont="1" applyBorder="1" applyAlignment="1">
      <alignment wrapText="1"/>
    </xf>
    <xf numFmtId="0" fontId="16" fillId="0" borderId="23" xfId="0" applyFont="1" applyBorder="1" applyAlignment="1">
      <alignment/>
    </xf>
    <xf numFmtId="0" fontId="16" fillId="0" borderId="19" xfId="0" applyFont="1" applyBorder="1" applyAlignment="1">
      <alignment wrapText="1"/>
    </xf>
    <xf numFmtId="0" fontId="16" fillId="0" borderId="19" xfId="0" applyFont="1" applyBorder="1" applyAlignment="1">
      <alignment/>
    </xf>
    <xf numFmtId="0" fontId="15" fillId="0" borderId="19" xfId="0" applyFont="1" applyBorder="1" applyAlignment="1">
      <alignment wrapText="1"/>
    </xf>
    <xf numFmtId="0" fontId="15" fillId="0" borderId="24" xfId="0" applyFont="1" applyBorder="1" applyAlignment="1">
      <alignment horizontal="left"/>
    </xf>
    <xf numFmtId="0" fontId="16" fillId="0" borderId="25" xfId="0" applyFont="1" applyBorder="1" applyAlignment="1">
      <alignment horizontal="left"/>
    </xf>
    <xf numFmtId="0" fontId="15" fillId="0" borderId="25" xfId="0" applyFont="1" applyBorder="1" applyAlignment="1">
      <alignment horizontal="left"/>
    </xf>
    <xf numFmtId="0" fontId="15" fillId="0" borderId="23" xfId="0" applyFont="1" applyBorder="1" applyAlignment="1">
      <alignment/>
    </xf>
    <xf numFmtId="0" fontId="15" fillId="0" borderId="19" xfId="0" applyFont="1" applyBorder="1" applyAlignment="1">
      <alignment/>
    </xf>
    <xf numFmtId="0" fontId="59" fillId="0" borderId="0" xfId="0" applyFont="1" applyAlignment="1">
      <alignment horizontal="left" readingOrder="1"/>
    </xf>
    <xf numFmtId="3" fontId="17" fillId="0" borderId="0" xfId="36" applyNumberFormat="1" applyFont="1" applyBorder="1">
      <alignment/>
      <protection/>
    </xf>
    <xf numFmtId="0" fontId="17" fillId="0" borderId="0" xfId="0" applyFont="1" applyBorder="1" applyAlignment="1">
      <alignment horizontal="left"/>
    </xf>
    <xf numFmtId="0" fontId="17" fillId="0" borderId="0" xfId="0" applyFont="1" applyBorder="1" applyAlignment="1">
      <alignment/>
    </xf>
    <xf numFmtId="4" fontId="17" fillId="0" borderId="0" xfId="0" applyNumberFormat="1" applyFont="1" applyBorder="1" applyAlignment="1" applyProtection="1">
      <alignment/>
      <protection/>
    </xf>
    <xf numFmtId="4" fontId="17" fillId="0" borderId="0" xfId="36" applyNumberFormat="1" applyFont="1" applyBorder="1" applyAlignment="1">
      <alignment horizontal="right"/>
      <protection/>
    </xf>
    <xf numFmtId="4" fontId="17" fillId="0" borderId="0" xfId="36" applyNumberFormat="1" applyFont="1" applyBorder="1">
      <alignment/>
      <protection/>
    </xf>
    <xf numFmtId="4" fontId="17" fillId="0" borderId="0" xfId="36" applyNumberFormat="1" applyFont="1">
      <alignment/>
      <protection/>
    </xf>
    <xf numFmtId="4" fontId="17" fillId="0" borderId="0" xfId="36" applyNumberFormat="1" applyFont="1" applyBorder="1" applyAlignment="1">
      <alignment/>
      <protection/>
    </xf>
    <xf numFmtId="3" fontId="17" fillId="0" borderId="0" xfId="36" applyNumberFormat="1" applyFont="1">
      <alignment/>
      <protection/>
    </xf>
    <xf numFmtId="3" fontId="18" fillId="0" borderId="0" xfId="36" applyNumberFormat="1" applyFont="1">
      <alignment/>
      <protection/>
    </xf>
    <xf numFmtId="3" fontId="18" fillId="0" borderId="0" xfId="36" applyNumberFormat="1" applyFont="1" applyAlignment="1">
      <alignment horizontal="center"/>
      <protection/>
    </xf>
    <xf numFmtId="4" fontId="18" fillId="0" borderId="0" xfId="36" applyNumberFormat="1" applyFont="1">
      <alignment/>
      <protection/>
    </xf>
    <xf numFmtId="4" fontId="18" fillId="0" borderId="0" xfId="36" applyNumberFormat="1" applyFont="1" applyAlignment="1">
      <alignment horizontal="center"/>
      <protection/>
    </xf>
    <xf numFmtId="4" fontId="18" fillId="0" borderId="0" xfId="36" applyNumberFormat="1" applyFont="1" applyAlignment="1">
      <alignment/>
      <protection/>
    </xf>
    <xf numFmtId="4" fontId="18" fillId="0" borderId="0" xfId="36" applyNumberFormat="1" applyFont="1" applyBorder="1" applyAlignment="1">
      <alignment/>
      <protection/>
    </xf>
    <xf numFmtId="4" fontId="18" fillId="0" borderId="0" xfId="36" applyNumberFormat="1" applyFont="1" applyBorder="1" applyAlignment="1">
      <alignment horizontal="center"/>
      <protection/>
    </xf>
    <xf numFmtId="4" fontId="23" fillId="0" borderId="0" xfId="36" applyNumberFormat="1" applyFont="1" applyBorder="1">
      <alignment/>
      <protection/>
    </xf>
    <xf numFmtId="3" fontId="23" fillId="0" borderId="0" xfId="36" applyNumberFormat="1" applyFont="1">
      <alignment/>
      <protection/>
    </xf>
    <xf numFmtId="3" fontId="24" fillId="0" borderId="0" xfId="36" applyNumberFormat="1" applyFont="1" applyAlignment="1">
      <alignment/>
      <protection/>
    </xf>
    <xf numFmtId="3" fontId="24" fillId="0" borderId="0" xfId="36" applyNumberFormat="1" applyFont="1" applyBorder="1" applyAlignment="1">
      <alignment horizontal="centerContinuous"/>
      <protection/>
    </xf>
    <xf numFmtId="3" fontId="25" fillId="0" borderId="0" xfId="36" applyNumberFormat="1" applyFont="1" applyBorder="1" applyAlignment="1">
      <alignment horizontal="centerContinuous"/>
      <protection/>
    </xf>
    <xf numFmtId="4" fontId="25" fillId="0" borderId="0" xfId="36" applyNumberFormat="1" applyFont="1" applyBorder="1" applyAlignment="1">
      <alignment horizontal="centerContinuous"/>
      <protection/>
    </xf>
    <xf numFmtId="3" fontId="23" fillId="0" borderId="0" xfId="36" applyNumberFormat="1" applyFont="1" applyBorder="1">
      <alignment/>
      <protection/>
    </xf>
    <xf numFmtId="3" fontId="23" fillId="0" borderId="0" xfId="36" applyNumberFormat="1" applyFont="1" applyAlignment="1">
      <alignment horizontal="centerContinuous"/>
      <protection/>
    </xf>
    <xf numFmtId="3" fontId="23" fillId="0" borderId="0" xfId="36" applyNumberFormat="1" applyFont="1" applyAlignment="1">
      <alignment horizontal="left"/>
      <protection/>
    </xf>
    <xf numFmtId="3" fontId="26" fillId="0" borderId="0" xfId="36" applyNumberFormat="1" applyFont="1" applyAlignment="1">
      <alignment horizontal="left"/>
      <protection/>
    </xf>
    <xf numFmtId="4" fontId="23" fillId="0" borderId="0" xfId="36" applyNumberFormat="1" applyFont="1" applyAlignment="1">
      <alignment horizontal="left"/>
      <protection/>
    </xf>
    <xf numFmtId="4" fontId="23" fillId="0" borderId="0" xfId="36" applyNumberFormat="1" applyFont="1" applyBorder="1" applyAlignment="1">
      <alignment horizontal="left"/>
      <protection/>
    </xf>
    <xf numFmtId="4" fontId="26" fillId="0" borderId="0" xfId="36" applyNumberFormat="1" applyFont="1" applyAlignment="1">
      <alignment horizontal="right"/>
      <protection/>
    </xf>
    <xf numFmtId="4" fontId="23" fillId="0" borderId="0" xfId="36" applyNumberFormat="1" applyFont="1">
      <alignment/>
      <protection/>
    </xf>
    <xf numFmtId="3" fontId="23" fillId="0" borderId="0" xfId="36" applyNumberFormat="1" applyFont="1" applyAlignment="1">
      <alignment/>
      <protection/>
    </xf>
    <xf numFmtId="4" fontId="26" fillId="0" borderId="0" xfId="36" applyNumberFormat="1" applyFont="1" applyAlignment="1">
      <alignment horizontal="centerContinuous"/>
      <protection/>
    </xf>
    <xf numFmtId="4" fontId="23" fillId="0" borderId="0" xfId="36" applyNumberFormat="1" applyFont="1" applyAlignment="1">
      <alignment/>
      <protection/>
    </xf>
    <xf numFmtId="4" fontId="23" fillId="0" borderId="0" xfId="36" applyNumberFormat="1" applyFont="1" applyBorder="1" applyAlignment="1">
      <alignment/>
      <protection/>
    </xf>
    <xf numFmtId="4" fontId="27" fillId="0" borderId="0" xfId="36" applyNumberFormat="1" applyFont="1" applyAlignment="1">
      <alignment horizontal="centerContinuous"/>
      <protection/>
    </xf>
    <xf numFmtId="4" fontId="27" fillId="0" borderId="0" xfId="36" applyNumberFormat="1" applyFont="1" applyAlignment="1">
      <alignment horizontal="center"/>
      <protection/>
    </xf>
    <xf numFmtId="4" fontId="27" fillId="0" borderId="0" xfId="36" applyNumberFormat="1" applyFont="1" applyBorder="1" applyAlignment="1">
      <alignment horizontal="center"/>
      <protection/>
    </xf>
    <xf numFmtId="4" fontId="26" fillId="0" borderId="0" xfId="36" applyNumberFormat="1" applyFont="1" applyAlignment="1">
      <alignment horizontal="center"/>
      <protection/>
    </xf>
    <xf numFmtId="4" fontId="26" fillId="0" borderId="0" xfId="36" applyNumberFormat="1" applyFont="1" applyBorder="1" applyAlignment="1">
      <alignment horizontal="center"/>
      <protection/>
    </xf>
    <xf numFmtId="3" fontId="27" fillId="0" borderId="0" xfId="36" applyNumberFormat="1" applyFont="1" applyAlignment="1">
      <alignment/>
      <protection/>
    </xf>
    <xf numFmtId="4" fontId="23" fillId="0" borderId="0" xfId="36" applyNumberFormat="1" applyFont="1" applyBorder="1" applyAlignment="1">
      <alignment horizontal="right"/>
      <protection/>
    </xf>
    <xf numFmtId="4" fontId="27" fillId="0" borderId="0" xfId="36" applyNumberFormat="1" applyFont="1" applyBorder="1">
      <alignment/>
      <protection/>
    </xf>
    <xf numFmtId="4" fontId="26" fillId="0" borderId="0" xfId="36" applyNumberFormat="1" applyFont="1">
      <alignment/>
      <protection/>
    </xf>
    <xf numFmtId="4" fontId="23" fillId="0" borderId="0" xfId="36" applyNumberFormat="1" applyFont="1" applyAlignment="1">
      <alignment horizontal="right"/>
      <protection/>
    </xf>
    <xf numFmtId="4" fontId="27" fillId="0" borderId="0" xfId="36" applyNumberFormat="1" applyFont="1">
      <alignment/>
      <protection/>
    </xf>
    <xf numFmtId="4" fontId="23" fillId="0" borderId="11" xfId="36" applyNumberFormat="1" applyFont="1" applyBorder="1" applyAlignment="1">
      <alignment/>
      <protection/>
    </xf>
    <xf numFmtId="3" fontId="27" fillId="0" borderId="0" xfId="36" applyNumberFormat="1" applyFont="1">
      <alignment/>
      <protection/>
    </xf>
    <xf numFmtId="3" fontId="26" fillId="0" borderId="0" xfId="36" applyNumberFormat="1" applyFont="1">
      <alignment/>
      <protection/>
    </xf>
    <xf numFmtId="4" fontId="23" fillId="0" borderId="11" xfId="36" applyNumberFormat="1" applyFont="1" applyBorder="1" applyAlignment="1">
      <alignment horizontal="right"/>
      <protection/>
    </xf>
    <xf numFmtId="4" fontId="23" fillId="0" borderId="11" xfId="36" applyNumberFormat="1" applyFont="1" applyBorder="1">
      <alignment/>
      <protection/>
    </xf>
    <xf numFmtId="4" fontId="0" fillId="0" borderId="0" xfId="36" applyNumberFormat="1" applyFont="1" applyBorder="1" applyAlignment="1">
      <alignment horizontal="right"/>
      <protection/>
    </xf>
    <xf numFmtId="4" fontId="18" fillId="0" borderId="0" xfId="0" applyNumberFormat="1" applyFont="1" applyAlignment="1">
      <alignment/>
    </xf>
    <xf numFmtId="4" fontId="27" fillId="0" borderId="11" xfId="36" applyNumberFormat="1" applyFont="1" applyBorder="1" applyAlignment="1">
      <alignment/>
      <protection/>
    </xf>
    <xf numFmtId="4" fontId="27" fillId="0" borderId="0" xfId="36" applyNumberFormat="1" applyFont="1" applyBorder="1" applyAlignment="1">
      <alignment horizontal="right"/>
      <protection/>
    </xf>
    <xf numFmtId="4" fontId="27" fillId="0" borderId="0" xfId="36" applyNumberFormat="1" applyFont="1" applyBorder="1" applyAlignment="1">
      <alignment/>
      <protection/>
    </xf>
    <xf numFmtId="168" fontId="23" fillId="0" borderId="0" xfId="36" applyNumberFormat="1" applyFont="1">
      <alignment/>
      <protection/>
    </xf>
    <xf numFmtId="168" fontId="27" fillId="0" borderId="15" xfId="36" applyNumberFormat="1" applyFont="1" applyBorder="1">
      <alignment/>
      <protection/>
    </xf>
    <xf numFmtId="4" fontId="27" fillId="0" borderId="15" xfId="36" applyNumberFormat="1" applyFont="1" applyBorder="1">
      <alignment/>
      <protection/>
    </xf>
    <xf numFmtId="4" fontId="27" fillId="0" borderId="12" xfId="36" applyNumberFormat="1" applyFont="1" applyBorder="1" applyAlignment="1">
      <alignment/>
      <protection/>
    </xf>
    <xf numFmtId="4" fontId="23" fillId="0" borderId="15" xfId="36" applyNumberFormat="1" applyFont="1" applyBorder="1" applyAlignment="1">
      <alignment/>
      <protection/>
    </xf>
    <xf numFmtId="4" fontId="23" fillId="0" borderId="10" xfId="36" applyNumberFormat="1" applyFont="1" applyBorder="1" applyAlignment="1">
      <alignment horizontal="right"/>
      <protection/>
    </xf>
    <xf numFmtId="4" fontId="23" fillId="0" borderId="10" xfId="36" applyNumberFormat="1" applyFont="1" applyBorder="1" applyAlignment="1">
      <alignment/>
      <protection/>
    </xf>
    <xf numFmtId="4" fontId="0" fillId="0" borderId="0" xfId="36" applyNumberFormat="1" applyFont="1" applyBorder="1">
      <alignment/>
      <protection/>
    </xf>
    <xf numFmtId="4" fontId="0" fillId="0" borderId="0" xfId="36" applyNumberFormat="1" applyFont="1">
      <alignment/>
      <protection/>
    </xf>
    <xf numFmtId="4" fontId="27" fillId="0" borderId="14" xfId="36" applyNumberFormat="1" applyFont="1" applyBorder="1">
      <alignment/>
      <protection/>
    </xf>
    <xf numFmtId="4" fontId="27" fillId="0" borderId="13" xfId="36" applyNumberFormat="1" applyFont="1" applyBorder="1" applyAlignment="1">
      <alignment/>
      <protection/>
    </xf>
    <xf numFmtId="4" fontId="60" fillId="0" borderId="0" xfId="36" applyNumberFormat="1" applyFont="1" applyFill="1" applyBorder="1" applyAlignment="1">
      <alignment/>
      <protection/>
    </xf>
    <xf numFmtId="3" fontId="3" fillId="0" borderId="0" xfId="0" applyNumberFormat="1" applyFont="1" applyFill="1" applyAlignment="1" applyProtection="1">
      <alignment horizontal="left"/>
      <protection/>
    </xf>
    <xf numFmtId="4" fontId="23" fillId="0" borderId="0" xfId="36" applyNumberFormat="1" applyFont="1" applyFill="1" applyBorder="1" applyAlignment="1">
      <alignment horizontal="right"/>
      <protection/>
    </xf>
    <xf numFmtId="4" fontId="23" fillId="0" borderId="0" xfId="36" applyNumberFormat="1" applyFont="1" applyFill="1" applyBorder="1" applyAlignment="1">
      <alignment/>
      <protection/>
    </xf>
    <xf numFmtId="3" fontId="3" fillId="0" borderId="0" xfId="0" applyNumberFormat="1" applyFont="1" applyAlignment="1" applyProtection="1">
      <alignment horizontal="left"/>
      <protection/>
    </xf>
    <xf numFmtId="4" fontId="0" fillId="0" borderId="0" xfId="0" applyNumberFormat="1" applyFont="1" applyBorder="1" applyAlignment="1" applyProtection="1">
      <alignment/>
      <protection/>
    </xf>
    <xf numFmtId="4" fontId="3" fillId="0" borderId="0" xfId="36" applyNumberFormat="1" applyFont="1" applyBorder="1" applyAlignment="1">
      <alignment horizontal="right"/>
      <protection/>
    </xf>
    <xf numFmtId="3" fontId="0" fillId="0" borderId="0" xfId="36" applyNumberFormat="1" applyFont="1" applyBorder="1">
      <alignment/>
      <protection/>
    </xf>
    <xf numFmtId="3" fontId="23" fillId="0" borderId="0" xfId="36" applyNumberFormat="1" applyFont="1" applyFill="1" applyBorder="1">
      <alignment/>
      <protection/>
    </xf>
    <xf numFmtId="3" fontId="0" fillId="0" borderId="0" xfId="36" applyNumberFormat="1" applyFont="1" applyFill="1" applyBorder="1">
      <alignment/>
      <protection/>
    </xf>
    <xf numFmtId="4" fontId="0" fillId="0" borderId="15" xfId="0" applyNumberFormat="1" applyFont="1" applyBorder="1" applyAlignment="1" applyProtection="1">
      <alignment/>
      <protection/>
    </xf>
    <xf numFmtId="3" fontId="26" fillId="0" borderId="0" xfId="36" applyNumberFormat="1" applyFont="1" applyAlignment="1">
      <alignment horizontal="centerContinuous"/>
      <protection/>
    </xf>
    <xf numFmtId="4" fontId="0" fillId="0" borderId="0" xfId="36" applyNumberFormat="1" applyFont="1" applyAlignment="1">
      <alignment horizontal="centerContinuous"/>
      <protection/>
    </xf>
    <xf numFmtId="164" fontId="27" fillId="0" borderId="0" xfId="36" applyNumberFormat="1" applyFont="1" applyBorder="1" applyAlignment="1">
      <alignment horizontal="right"/>
      <protection/>
    </xf>
    <xf numFmtId="168" fontId="27" fillId="0" borderId="0" xfId="36" applyNumberFormat="1" applyFont="1">
      <alignment/>
      <protection/>
    </xf>
    <xf numFmtId="4" fontId="0" fillId="0" borderId="0" xfId="36" applyNumberFormat="1" applyFont="1" applyAlignment="1">
      <alignment horizontal="right"/>
      <protection/>
    </xf>
    <xf numFmtId="4" fontId="23" fillId="0" borderId="10" xfId="36" applyNumberFormat="1" applyFont="1" applyBorder="1">
      <alignment/>
      <protection/>
    </xf>
    <xf numFmtId="4" fontId="3" fillId="0" borderId="0" xfId="36" applyNumberFormat="1" applyFont="1">
      <alignment/>
      <protection/>
    </xf>
    <xf numFmtId="4" fontId="3" fillId="0" borderId="0" xfId="36" applyNumberFormat="1" applyFont="1" applyAlignment="1">
      <alignment horizontal="right"/>
      <protection/>
    </xf>
    <xf numFmtId="4" fontId="26" fillId="0" borderId="0" xfId="36" applyNumberFormat="1" applyFont="1" applyBorder="1" applyAlignment="1">
      <alignment horizontal="centerContinuous"/>
      <protection/>
    </xf>
    <xf numFmtId="3" fontId="3" fillId="0" borderId="0" xfId="36" applyNumberFormat="1" applyFont="1" applyAlignment="1">
      <alignment horizontal="center"/>
      <protection/>
    </xf>
    <xf numFmtId="4" fontId="26" fillId="0" borderId="0" xfId="36" applyNumberFormat="1" applyFont="1" applyAlignment="1">
      <alignment/>
      <protection/>
    </xf>
    <xf numFmtId="4" fontId="23" fillId="0" borderId="14" xfId="36" applyNumberFormat="1" applyFont="1" applyBorder="1" applyAlignment="1">
      <alignment horizontal="right"/>
      <protection/>
    </xf>
    <xf numFmtId="3" fontId="27" fillId="0" borderId="0" xfId="36" applyNumberFormat="1" applyFont="1" applyAlignment="1">
      <alignment horizontal="center"/>
      <protection/>
    </xf>
    <xf numFmtId="4" fontId="3" fillId="0" borderId="0" xfId="36" applyNumberFormat="1" applyFont="1" applyAlignment="1">
      <alignment horizontal="center"/>
      <protection/>
    </xf>
    <xf numFmtId="3" fontId="0" fillId="0" borderId="0" xfId="36" applyNumberFormat="1" applyFont="1">
      <alignment/>
      <protection/>
    </xf>
    <xf numFmtId="3" fontId="0" fillId="0" borderId="0" xfId="36" applyNumberFormat="1" applyFont="1" applyAlignment="1">
      <alignment horizontal="centerContinuous"/>
      <protection/>
    </xf>
    <xf numFmtId="44" fontId="18" fillId="0" borderId="0" xfId="36" applyNumberFormat="1" applyFont="1">
      <alignment/>
      <protection/>
    </xf>
    <xf numFmtId="4" fontId="18" fillId="0" borderId="0" xfId="36" applyNumberFormat="1" applyFont="1" applyBorder="1">
      <alignment/>
      <protection/>
    </xf>
    <xf numFmtId="3" fontId="18" fillId="0" borderId="0" xfId="36" applyNumberFormat="1" applyFont="1" applyAlignment="1">
      <alignment horizontal="centerContinuous"/>
      <protection/>
    </xf>
    <xf numFmtId="4" fontId="18" fillId="0" borderId="0" xfId="36" applyNumberFormat="1" applyFont="1" applyBorder="1" applyAlignment="1">
      <alignment horizontal="centerContinuous"/>
      <protection/>
    </xf>
    <xf numFmtId="4" fontId="18" fillId="0" borderId="0" xfId="36" applyNumberFormat="1" applyFont="1" applyBorder="1" applyAlignment="1">
      <alignment horizontal="right"/>
      <protection/>
    </xf>
    <xf numFmtId="164" fontId="18" fillId="0" borderId="0" xfId="36" applyNumberFormat="1" applyFont="1" applyBorder="1" applyAlignment="1">
      <alignment/>
      <protection/>
    </xf>
    <xf numFmtId="3" fontId="18" fillId="0" borderId="0" xfId="36" applyNumberFormat="1" applyFont="1" applyAlignment="1">
      <alignment/>
      <protection/>
    </xf>
    <xf numFmtId="3" fontId="17" fillId="0" borderId="0" xfId="36" applyNumberFormat="1" applyFont="1" applyAlignment="1">
      <alignment horizontal="center"/>
      <protection/>
    </xf>
    <xf numFmtId="4" fontId="17" fillId="0" borderId="0" xfId="36" applyNumberFormat="1" applyFont="1" applyBorder="1" applyAlignment="1">
      <alignment horizontal="centerContinuous"/>
      <protection/>
    </xf>
    <xf numFmtId="4" fontId="17" fillId="0" borderId="0" xfId="36" applyNumberFormat="1" applyFont="1" applyAlignment="1">
      <alignment horizontal="centerContinuous"/>
      <protection/>
    </xf>
    <xf numFmtId="3" fontId="17" fillId="0" borderId="0" xfId="36" applyNumberFormat="1" applyFont="1" applyAlignment="1">
      <alignment/>
      <protection/>
    </xf>
    <xf numFmtId="4" fontId="17" fillId="0" borderId="0" xfId="36" applyNumberFormat="1" applyFont="1" applyAlignment="1">
      <alignment horizontal="right"/>
      <protection/>
    </xf>
    <xf numFmtId="3" fontId="3" fillId="0" borderId="0" xfId="36" applyNumberFormat="1" applyFont="1" applyAlignment="1">
      <alignment horizontal="centerContinuous"/>
      <protection/>
    </xf>
    <xf numFmtId="3" fontId="23" fillId="0" borderId="0" xfId="36" applyNumberFormat="1" applyFont="1" applyAlignment="1">
      <alignment horizontal="justify"/>
      <protection/>
    </xf>
    <xf numFmtId="4" fontId="3" fillId="0" borderId="0" xfId="36" applyNumberFormat="1" applyFont="1" applyAlignment="1">
      <alignment horizontal="centerContinuous"/>
      <protection/>
    </xf>
    <xf numFmtId="4" fontId="3" fillId="0" borderId="0" xfId="36" applyNumberFormat="1" applyFont="1" applyBorder="1">
      <alignment/>
      <protection/>
    </xf>
    <xf numFmtId="3" fontId="21" fillId="0" borderId="0" xfId="36" applyNumberFormat="1" applyFont="1" applyAlignment="1">
      <alignment horizontal="center"/>
      <protection/>
    </xf>
    <xf numFmtId="4" fontId="3" fillId="0" borderId="0" xfId="36" applyNumberFormat="1" applyFont="1" applyBorder="1" applyAlignment="1">
      <alignment horizontal="centerContinuous"/>
      <protection/>
    </xf>
    <xf numFmtId="3" fontId="21" fillId="0" borderId="0" xfId="36" applyNumberFormat="1" applyFont="1" applyAlignment="1">
      <alignment horizontal="centerContinuous"/>
      <protection/>
    </xf>
    <xf numFmtId="3" fontId="23" fillId="0" borderId="0" xfId="36" applyNumberFormat="1" applyFont="1" applyBorder="1" applyAlignment="1">
      <alignment horizontal="centerContinuous"/>
      <protection/>
    </xf>
    <xf numFmtId="3" fontId="23" fillId="0" borderId="0" xfId="36" applyNumberFormat="1" applyFont="1" applyBorder="1" applyAlignment="1">
      <alignment/>
      <protection/>
    </xf>
    <xf numFmtId="3" fontId="0" fillId="0" borderId="0" xfId="36" applyNumberFormat="1" applyFont="1" applyBorder="1" applyAlignment="1">
      <alignment horizontal="centerContinuous"/>
      <protection/>
    </xf>
    <xf numFmtId="10" fontId="27" fillId="0" borderId="0" xfId="63" applyNumberFormat="1" applyFont="1" applyBorder="1" applyAlignment="1">
      <alignment horizontal="right"/>
    </xf>
    <xf numFmtId="3" fontId="26" fillId="0" borderId="0" xfId="36" applyNumberFormat="1" applyFont="1" applyAlignment="1">
      <alignment/>
      <protection/>
    </xf>
    <xf numFmtId="166" fontId="27" fillId="0" borderId="0" xfId="36" applyNumberFormat="1" applyFont="1">
      <alignment/>
      <protection/>
    </xf>
    <xf numFmtId="166" fontId="23" fillId="0" borderId="0" xfId="36" applyNumberFormat="1" applyFont="1">
      <alignment/>
      <protection/>
    </xf>
    <xf numFmtId="166" fontId="27" fillId="0" borderId="15" xfId="36" applyNumberFormat="1" applyFont="1" applyBorder="1">
      <alignment/>
      <protection/>
    </xf>
    <xf numFmtId="166" fontId="18" fillId="0" borderId="0" xfId="36" applyNumberFormat="1" applyFont="1">
      <alignment/>
      <protection/>
    </xf>
    <xf numFmtId="166" fontId="18" fillId="0" borderId="0" xfId="36" applyNumberFormat="1" applyFont="1" applyAlignment="1">
      <alignment horizontal="center"/>
      <protection/>
    </xf>
    <xf numFmtId="0" fontId="0" fillId="0" borderId="26" xfId="0" applyBorder="1" applyAlignment="1">
      <alignment wrapText="1"/>
    </xf>
    <xf numFmtId="0" fontId="0" fillId="0" borderId="26" xfId="0" applyBorder="1" applyAlignment="1">
      <alignment horizontal="right" wrapText="1"/>
    </xf>
    <xf numFmtId="0" fontId="0" fillId="0" borderId="26" xfId="0" applyBorder="1" applyAlignment="1">
      <alignment horizontal="left" wrapText="1"/>
    </xf>
    <xf numFmtId="167" fontId="61" fillId="24" borderId="0" xfId="0" applyNumberFormat="1" applyFont="1" applyFill="1" applyAlignment="1">
      <alignment wrapText="1"/>
    </xf>
    <xf numFmtId="0" fontId="3" fillId="0" borderId="24" xfId="0" applyFont="1" applyBorder="1" applyAlignment="1">
      <alignment/>
    </xf>
    <xf numFmtId="0" fontId="3" fillId="0" borderId="23" xfId="0" applyFont="1" applyBorder="1" applyAlignment="1">
      <alignment horizontal="center"/>
    </xf>
    <xf numFmtId="0" fontId="3" fillId="0" borderId="25" xfId="0" applyFont="1" applyBorder="1" applyAlignment="1">
      <alignment/>
    </xf>
    <xf numFmtId="0" fontId="3" fillId="0" borderId="19" xfId="0" applyFont="1" applyBorder="1" applyAlignment="1">
      <alignment horizontal="center"/>
    </xf>
    <xf numFmtId="0" fontId="0" fillId="0" borderId="25" xfId="0" applyFont="1" applyBorder="1" applyAlignment="1">
      <alignment/>
    </xf>
    <xf numFmtId="4" fontId="0" fillId="0" borderId="19" xfId="0" applyNumberFormat="1" applyFont="1" applyBorder="1" applyAlignment="1">
      <alignment horizontal="right"/>
    </xf>
    <xf numFmtId="0" fontId="0" fillId="0" borderId="19" xfId="0" applyFont="1" applyBorder="1" applyAlignment="1">
      <alignment horizontal="right"/>
    </xf>
    <xf numFmtId="4" fontId="3" fillId="0" borderId="19" xfId="0" applyNumberFormat="1" applyFont="1" applyBorder="1" applyAlignment="1">
      <alignment horizontal="right"/>
    </xf>
    <xf numFmtId="0" fontId="3" fillId="0" borderId="19" xfId="0" applyFont="1" applyBorder="1" applyAlignment="1">
      <alignment/>
    </xf>
    <xf numFmtId="0" fontId="0" fillId="0" borderId="19" xfId="0" applyFont="1" applyBorder="1" applyAlignment="1">
      <alignment/>
    </xf>
    <xf numFmtId="43" fontId="0" fillId="0" borderId="0" xfId="37" applyFont="1" applyAlignment="1">
      <alignment/>
    </xf>
    <xf numFmtId="43" fontId="0" fillId="0" borderId="16" xfId="37" applyFont="1" applyFill="1" applyBorder="1" applyAlignment="1">
      <alignment horizontal="right"/>
    </xf>
    <xf numFmtId="167" fontId="0" fillId="0" borderId="0" xfId="0" applyNumberFormat="1" applyFont="1" applyAlignment="1">
      <alignment/>
    </xf>
    <xf numFmtId="4" fontId="15" fillId="0" borderId="0" xfId="0" applyNumberFormat="1" applyFont="1" applyAlignment="1">
      <alignment/>
    </xf>
    <xf numFmtId="0" fontId="0" fillId="0" borderId="0" xfId="0" applyFont="1" applyAlignment="1">
      <alignment wrapText="1"/>
    </xf>
    <xf numFmtId="4" fontId="61" fillId="24" borderId="0" xfId="0" applyNumberFormat="1" applyFont="1" applyFill="1" applyAlignment="1">
      <alignment/>
    </xf>
    <xf numFmtId="0" fontId="61" fillId="24" borderId="0" xfId="0" applyFont="1" applyFill="1" applyAlignment="1">
      <alignment/>
    </xf>
    <xf numFmtId="167" fontId="0" fillId="0" borderId="0" xfId="0" applyNumberFormat="1" applyBorder="1" applyAlignment="1">
      <alignment/>
    </xf>
    <xf numFmtId="0" fontId="0" fillId="0" borderId="27" xfId="0" applyFont="1" applyBorder="1" applyAlignment="1">
      <alignment horizontal="left" wrapText="1"/>
    </xf>
    <xf numFmtId="0" fontId="0" fillId="0" borderId="27" xfId="0" applyFont="1" applyBorder="1" applyAlignment="1">
      <alignment wrapText="1"/>
    </xf>
    <xf numFmtId="167" fontId="0" fillId="0" borderId="27" xfId="0" applyNumberFormat="1" applyBorder="1" applyAlignment="1">
      <alignment/>
    </xf>
    <xf numFmtId="0" fontId="0" fillId="0" borderId="23" xfId="0" applyFont="1" applyBorder="1" applyAlignment="1">
      <alignment/>
    </xf>
    <xf numFmtId="0" fontId="0" fillId="0" borderId="25" xfId="0" applyFont="1" applyBorder="1" applyAlignment="1">
      <alignment wrapText="1"/>
    </xf>
    <xf numFmtId="0" fontId="0" fillId="0" borderId="19" xfId="0" applyFont="1" applyBorder="1" applyAlignment="1">
      <alignment horizontal="right" wrapText="1"/>
    </xf>
    <xf numFmtId="4" fontId="0" fillId="0" borderId="19" xfId="0" applyNumberFormat="1" applyFont="1" applyBorder="1" applyAlignment="1">
      <alignment horizontal="right" wrapText="1"/>
    </xf>
    <xf numFmtId="4" fontId="3" fillId="0" borderId="19" xfId="0" applyNumberFormat="1" applyFont="1" applyBorder="1" applyAlignment="1">
      <alignment horizontal="right" wrapText="1"/>
    </xf>
    <xf numFmtId="167" fontId="0" fillId="0" borderId="23" xfId="0" applyNumberFormat="1" applyFont="1" applyBorder="1" applyAlignment="1">
      <alignment horizontal="right" wrapText="1"/>
    </xf>
    <xf numFmtId="43" fontId="0" fillId="0" borderId="0" xfId="0" applyNumberFormat="1" applyAlignment="1">
      <alignment/>
    </xf>
    <xf numFmtId="43" fontId="0" fillId="0" borderId="27" xfId="0" applyNumberFormat="1" applyBorder="1" applyAlignment="1">
      <alignment/>
    </xf>
    <xf numFmtId="0" fontId="0" fillId="0" borderId="27" xfId="0" applyBorder="1" applyAlignment="1">
      <alignment wrapText="1"/>
    </xf>
    <xf numFmtId="43" fontId="3" fillId="0" borderId="27" xfId="0" applyNumberFormat="1" applyFont="1" applyBorder="1" applyAlignment="1">
      <alignment/>
    </xf>
    <xf numFmtId="14" fontId="3" fillId="0" borderId="26" xfId="0" applyNumberFormat="1" applyFont="1" applyBorder="1" applyAlignment="1">
      <alignment horizontal="right" vertical="center" wrapText="1"/>
    </xf>
    <xf numFmtId="0" fontId="3" fillId="0" borderId="26" xfId="0" applyFont="1" applyBorder="1" applyAlignment="1">
      <alignment horizontal="center" vertical="center" wrapText="1"/>
    </xf>
    <xf numFmtId="0" fontId="3" fillId="0" borderId="26" xfId="0" applyFont="1" applyBorder="1" applyAlignment="1">
      <alignment horizontal="right" vertical="center" wrapText="1"/>
    </xf>
    <xf numFmtId="4" fontId="0" fillId="0" borderId="26" xfId="0" applyNumberFormat="1" applyBorder="1" applyAlignment="1">
      <alignment horizontal="right" wrapText="1"/>
    </xf>
    <xf numFmtId="0" fontId="0" fillId="0" borderId="0" xfId="0" applyBorder="1" applyAlignment="1">
      <alignment horizontal="left" wrapText="1"/>
    </xf>
    <xf numFmtId="0" fontId="0" fillId="0" borderId="0" xfId="0" applyBorder="1" applyAlignment="1">
      <alignment wrapText="1"/>
    </xf>
    <xf numFmtId="0" fontId="3" fillId="0" borderId="0" xfId="0" applyFont="1" applyBorder="1" applyAlignment="1">
      <alignment horizontal="right" vertical="center" wrapText="1"/>
    </xf>
    <xf numFmtId="4" fontId="0" fillId="0" borderId="0" xfId="0" applyNumberFormat="1" applyBorder="1" applyAlignment="1">
      <alignment horizontal="right" wrapText="1"/>
    </xf>
    <xf numFmtId="0" fontId="0" fillId="0" borderId="0" xfId="0" applyBorder="1" applyAlignment="1">
      <alignment horizontal="right" wrapText="1"/>
    </xf>
    <xf numFmtId="0" fontId="0" fillId="0" borderId="0" xfId="0" applyBorder="1" applyAlignment="1">
      <alignment horizontal="left"/>
    </xf>
    <xf numFmtId="0" fontId="3" fillId="0" borderId="0" xfId="0" applyFont="1" applyBorder="1" applyAlignment="1">
      <alignment horizontal="left" vertical="center" wrapText="1"/>
    </xf>
    <xf numFmtId="44" fontId="0" fillId="0" borderId="0" xfId="60" applyFont="1" applyAlignment="1">
      <alignment wrapText="1"/>
    </xf>
    <xf numFmtId="44" fontId="3" fillId="0" borderId="0" xfId="60" applyFont="1" applyAlignment="1">
      <alignment wrapText="1"/>
    </xf>
    <xf numFmtId="0" fontId="0" fillId="0" borderId="0" xfId="60" applyNumberFormat="1" applyFont="1" applyAlignment="1">
      <alignment wrapText="1"/>
    </xf>
    <xf numFmtId="0" fontId="0" fillId="0" borderId="0" xfId="0" applyNumberFormat="1" applyAlignment="1" quotePrefix="1">
      <alignment/>
    </xf>
    <xf numFmtId="167" fontId="1" fillId="0" borderId="0" xfId="0" applyNumberFormat="1" applyFont="1" applyAlignment="1">
      <alignment wrapText="1"/>
    </xf>
    <xf numFmtId="167" fontId="0" fillId="0" borderId="0" xfId="60" applyNumberFormat="1" applyFont="1" applyAlignment="1">
      <alignment/>
    </xf>
    <xf numFmtId="44" fontId="0" fillId="0" borderId="0" xfId="0" applyNumberFormat="1" applyBorder="1" applyAlignment="1">
      <alignment wrapText="1"/>
    </xf>
    <xf numFmtId="44" fontId="1" fillId="21" borderId="0" xfId="60" applyFont="1" applyFill="1" applyAlignment="1">
      <alignment horizontal="center" wrapText="1"/>
    </xf>
    <xf numFmtId="44" fontId="0" fillId="21" borderId="0" xfId="60" applyFont="1" applyFill="1" applyAlignment="1">
      <alignment/>
    </xf>
    <xf numFmtId="44" fontId="3" fillId="21" borderId="0" xfId="60" applyFont="1" applyFill="1" applyAlignment="1">
      <alignment/>
    </xf>
    <xf numFmtId="44" fontId="3" fillId="21" borderId="15" xfId="60" applyFont="1" applyFill="1" applyBorder="1" applyAlignment="1">
      <alignment/>
    </xf>
    <xf numFmtId="167" fontId="1" fillId="16" borderId="0" xfId="60" applyNumberFormat="1" applyFont="1" applyFill="1" applyAlignment="1">
      <alignment horizontal="center" wrapText="1"/>
    </xf>
    <xf numFmtId="167" fontId="0" fillId="16" borderId="0" xfId="0" applyNumberFormat="1" applyFill="1" applyAlignment="1">
      <alignment wrapText="1"/>
    </xf>
    <xf numFmtId="167" fontId="0" fillId="16" borderId="0" xfId="60" applyNumberFormat="1" applyFont="1" applyFill="1" applyAlignment="1">
      <alignment/>
    </xf>
    <xf numFmtId="44" fontId="3" fillId="16" borderId="0" xfId="60" applyFont="1" applyFill="1" applyAlignment="1">
      <alignment/>
    </xf>
    <xf numFmtId="44" fontId="3" fillId="16" borderId="15" xfId="60" applyFont="1" applyFill="1" applyBorder="1" applyAlignment="1">
      <alignment/>
    </xf>
    <xf numFmtId="0" fontId="1" fillId="16" borderId="0" xfId="60" applyNumberFormat="1" applyFont="1" applyFill="1" applyAlignment="1">
      <alignment horizontal="center" wrapText="1"/>
    </xf>
    <xf numFmtId="0" fontId="1" fillId="21" borderId="0" xfId="60" applyNumberFormat="1" applyFont="1" applyFill="1" applyAlignment="1">
      <alignment horizontal="center" wrapText="1"/>
    </xf>
    <xf numFmtId="167" fontId="61" fillId="24" borderId="0" xfId="60" applyNumberFormat="1" applyFont="1" applyFill="1" applyAlignment="1">
      <alignment/>
    </xf>
    <xf numFmtId="44" fontId="0" fillId="0" borderId="0" xfId="60" applyFont="1" applyAlignment="1">
      <alignment wrapText="1"/>
    </xf>
    <xf numFmtId="0" fontId="3" fillId="0" borderId="0" xfId="0" applyFont="1" applyAlignment="1">
      <alignment horizontal="right"/>
    </xf>
    <xf numFmtId="0" fontId="3" fillId="0" borderId="0" xfId="0" applyFont="1" applyAlignment="1">
      <alignment wrapText="1"/>
    </xf>
    <xf numFmtId="0" fontId="3" fillId="0" borderId="0" xfId="0" applyFont="1" applyAlignment="1">
      <alignment vertical="top" wrapText="1"/>
    </xf>
    <xf numFmtId="4" fontId="3" fillId="0" borderId="0" xfId="0" applyNumberFormat="1" applyFont="1" applyAlignment="1">
      <alignment horizontal="right" wrapText="1"/>
    </xf>
    <xf numFmtId="0" fontId="0" fillId="0" borderId="0" xfId="0" applyFont="1" applyAlignment="1">
      <alignment horizontal="right"/>
    </xf>
    <xf numFmtId="0" fontId="0" fillId="0" borderId="0" xfId="0" applyFont="1" applyAlignment="1">
      <alignment vertical="top" wrapText="1"/>
    </xf>
    <xf numFmtId="4" fontId="3" fillId="0" borderId="12" xfId="0" applyNumberFormat="1" applyFont="1" applyBorder="1" applyAlignment="1">
      <alignment horizontal="right" wrapText="1"/>
    </xf>
    <xf numFmtId="4" fontId="3" fillId="0" borderId="13" xfId="0" applyNumberFormat="1" applyFont="1" applyBorder="1" applyAlignment="1">
      <alignment horizontal="right" wrapText="1"/>
    </xf>
    <xf numFmtId="3" fontId="24" fillId="0" borderId="0" xfId="36" applyNumberFormat="1" applyFont="1" applyBorder="1" applyAlignment="1">
      <alignment horizontal="center"/>
      <protection/>
    </xf>
    <xf numFmtId="3" fontId="25" fillId="0" borderId="0" xfId="36" applyNumberFormat="1" applyFont="1" applyBorder="1" applyAlignment="1">
      <alignment horizontal="center"/>
      <protection/>
    </xf>
    <xf numFmtId="4" fontId="25" fillId="0" borderId="0" xfId="36" applyNumberFormat="1" applyFont="1" applyBorder="1" applyAlignment="1">
      <alignment horizontal="center"/>
      <protection/>
    </xf>
    <xf numFmtId="3" fontId="23" fillId="0" borderId="0" xfId="36" applyNumberFormat="1" applyFont="1" applyAlignment="1">
      <alignment horizontal="center"/>
      <protection/>
    </xf>
    <xf numFmtId="4" fontId="0" fillId="0" borderId="0" xfId="36" applyNumberFormat="1" applyFont="1" applyAlignment="1">
      <alignment horizontal="center"/>
      <protection/>
    </xf>
    <xf numFmtId="3" fontId="0" fillId="0" borderId="0" xfId="36" applyNumberFormat="1" applyFont="1" applyAlignment="1">
      <alignment horizontal="center"/>
      <protection/>
    </xf>
    <xf numFmtId="4" fontId="17" fillId="0" borderId="0" xfId="36" applyNumberFormat="1" applyFont="1" applyAlignment="1">
      <alignment horizontal="center"/>
      <protection/>
    </xf>
    <xf numFmtId="170" fontId="0" fillId="0" borderId="0" xfId="60" applyNumberFormat="1" applyFont="1" applyAlignment="1">
      <alignment/>
    </xf>
    <xf numFmtId="169" fontId="3" fillId="0" borderId="15" xfId="60" applyNumberFormat="1" applyFont="1" applyBorder="1" applyAlignment="1">
      <alignment/>
    </xf>
    <xf numFmtId="4" fontId="61" fillId="24" borderId="26" xfId="0" applyNumberFormat="1" applyFont="1" applyFill="1" applyBorder="1" applyAlignment="1">
      <alignment horizontal="right" wrapText="1"/>
    </xf>
    <xf numFmtId="0" fontId="61" fillId="24" borderId="26" xfId="0" applyFont="1" applyFill="1" applyBorder="1" applyAlignment="1">
      <alignment horizontal="right" wrapText="1"/>
    </xf>
    <xf numFmtId="0" fontId="61" fillId="24" borderId="26" xfId="0" applyFont="1" applyFill="1" applyBorder="1" applyAlignment="1">
      <alignment wrapText="1"/>
    </xf>
    <xf numFmtId="0" fontId="16" fillId="0" borderId="27" xfId="0" applyFont="1" applyBorder="1" applyAlignment="1">
      <alignment wrapText="1"/>
    </xf>
    <xf numFmtId="0" fontId="16" fillId="0" borderId="27" xfId="0" applyFont="1" applyBorder="1" applyAlignment="1">
      <alignment/>
    </xf>
    <xf numFmtId="0" fontId="16" fillId="0" borderId="28" xfId="0" applyFont="1" applyBorder="1" applyAlignment="1">
      <alignment horizontal="left"/>
    </xf>
    <xf numFmtId="0" fontId="3" fillId="0" borderId="29" xfId="0" applyNumberFormat="1" applyFont="1" applyBorder="1" applyAlignment="1">
      <alignment/>
    </xf>
    <xf numFmtId="0" fontId="3" fillId="0" borderId="30" xfId="0" applyFont="1" applyBorder="1" applyAlignment="1">
      <alignment horizontal="left"/>
    </xf>
    <xf numFmtId="0" fontId="3" fillId="0" borderId="30" xfId="0" applyFont="1" applyBorder="1" applyAlignment="1">
      <alignment/>
    </xf>
    <xf numFmtId="0" fontId="3" fillId="0" borderId="31" xfId="0" applyFont="1" applyBorder="1" applyAlignment="1">
      <alignment horizontal="left" wrapText="1"/>
    </xf>
    <xf numFmtId="0" fontId="3" fillId="0" borderId="32" xfId="0" applyFont="1" applyBorder="1" applyAlignment="1">
      <alignment horizontal="left" wrapText="1"/>
    </xf>
    <xf numFmtId="0" fontId="3" fillId="0" borderId="33" xfId="0" applyFont="1" applyBorder="1" applyAlignment="1">
      <alignment horizontal="center" wrapText="1"/>
    </xf>
    <xf numFmtId="4" fontId="15" fillId="0" borderId="23" xfId="0" applyNumberFormat="1" applyFont="1" applyBorder="1" applyAlignment="1">
      <alignment wrapText="1"/>
    </xf>
    <xf numFmtId="4" fontId="15" fillId="0" borderId="19" xfId="0" applyNumberFormat="1" applyFont="1" applyBorder="1" applyAlignment="1">
      <alignment wrapText="1"/>
    </xf>
    <xf numFmtId="4" fontId="16" fillId="0" borderId="19" xfId="0" applyNumberFormat="1" applyFont="1" applyBorder="1" applyAlignment="1">
      <alignment wrapText="1"/>
    </xf>
    <xf numFmtId="4" fontId="16" fillId="0" borderId="34" xfId="0" applyNumberFormat="1" applyFont="1" applyBorder="1" applyAlignment="1">
      <alignment wrapText="1"/>
    </xf>
    <xf numFmtId="0" fontId="16" fillId="0" borderId="34" xfId="0" applyFont="1" applyBorder="1" applyAlignment="1">
      <alignment wrapText="1"/>
    </xf>
    <xf numFmtId="4" fontId="3" fillId="0" borderId="35" xfId="0" applyNumberFormat="1" applyFont="1" applyBorder="1" applyAlignment="1">
      <alignment wrapText="1"/>
    </xf>
    <xf numFmtId="0" fontId="0" fillId="24" borderId="26" xfId="0" applyFill="1" applyBorder="1" applyAlignment="1">
      <alignment horizontal="right" wrapText="1"/>
    </xf>
    <xf numFmtId="4" fontId="0" fillId="24" borderId="26" xfId="0" applyNumberFormat="1" applyFill="1" applyBorder="1" applyAlignment="1">
      <alignment horizontal="right" wrapText="1"/>
    </xf>
    <xf numFmtId="0" fontId="0" fillId="24" borderId="26" xfId="0" applyFill="1" applyBorder="1" applyAlignment="1">
      <alignment wrapText="1"/>
    </xf>
    <xf numFmtId="4" fontId="0" fillId="24" borderId="0" xfId="0" applyNumberFormat="1" applyFill="1" applyAlignment="1">
      <alignment/>
    </xf>
    <xf numFmtId="0" fontId="0" fillId="24" borderId="0" xfId="0" applyFill="1" applyAlignment="1">
      <alignment/>
    </xf>
    <xf numFmtId="171" fontId="0" fillId="0" borderId="0" xfId="0" applyNumberFormat="1" applyFont="1" applyAlignment="1">
      <alignment horizontal="right" wrapText="1"/>
    </xf>
    <xf numFmtId="171" fontId="0" fillId="0" borderId="12" xfId="0" applyNumberFormat="1" applyFont="1" applyBorder="1" applyAlignment="1">
      <alignment horizontal="right" wrapText="1"/>
    </xf>
    <xf numFmtId="166" fontId="0" fillId="0" borderId="0" xfId="0" applyNumberFormat="1" applyFont="1" applyAlignment="1">
      <alignment horizontal="right" wrapText="1"/>
    </xf>
    <xf numFmtId="166" fontId="0" fillId="0" borderId="0" xfId="60" applyNumberFormat="1" applyFont="1" applyAlignment="1">
      <alignment/>
    </xf>
    <xf numFmtId="166" fontId="0" fillId="0" borderId="12" xfId="0" applyNumberFormat="1" applyFont="1" applyBorder="1" applyAlignment="1">
      <alignment horizontal="right" wrapText="1"/>
    </xf>
    <xf numFmtId="166" fontId="3" fillId="0" borderId="12" xfId="0" applyNumberFormat="1" applyFont="1" applyBorder="1" applyAlignment="1">
      <alignment horizontal="right" wrapText="1"/>
    </xf>
    <xf numFmtId="166" fontId="3" fillId="0" borderId="13" xfId="0" applyNumberFormat="1" applyFont="1" applyBorder="1" applyAlignment="1">
      <alignment horizontal="right" wrapText="1"/>
    </xf>
    <xf numFmtId="4" fontId="62" fillId="0" borderId="0" xfId="0" applyNumberFormat="1" applyFont="1" applyAlignment="1">
      <alignment horizontal="right" wrapText="1"/>
    </xf>
    <xf numFmtId="4" fontId="63" fillId="0" borderId="0" xfId="0" applyNumberFormat="1" applyFont="1" applyAlignment="1">
      <alignment horizontal="right" wrapText="1"/>
    </xf>
    <xf numFmtId="4" fontId="19" fillId="0" borderId="24" xfId="0" applyNumberFormat="1" applyFont="1" applyBorder="1" applyAlignment="1">
      <alignment horizontal="right" wrapText="1"/>
    </xf>
    <xf numFmtId="4" fontId="19" fillId="0" borderId="25" xfId="0" applyNumberFormat="1" applyFont="1" applyBorder="1" applyAlignment="1">
      <alignment horizontal="right" wrapText="1"/>
    </xf>
    <xf numFmtId="4" fontId="0" fillId="0" borderId="0" xfId="0" applyNumberFormat="1" applyBorder="1" applyAlignment="1">
      <alignment/>
    </xf>
    <xf numFmtId="0" fontId="20" fillId="0" borderId="24" xfId="0" applyFont="1" applyBorder="1" applyAlignment="1">
      <alignment horizontal="center" wrapText="1"/>
    </xf>
    <xf numFmtId="0" fontId="20" fillId="0" borderId="23" xfId="0" applyFont="1" applyBorder="1" applyAlignment="1">
      <alignment horizontal="center" wrapText="1"/>
    </xf>
    <xf numFmtId="0" fontId="20" fillId="0" borderId="23" xfId="0" applyFont="1" applyBorder="1" applyAlignment="1">
      <alignment horizontal="right" wrapText="1"/>
    </xf>
    <xf numFmtId="0" fontId="19" fillId="0" borderId="19" xfId="0" applyFont="1" applyBorder="1" applyAlignment="1">
      <alignment horizontal="right" wrapText="1"/>
    </xf>
    <xf numFmtId="4" fontId="19" fillId="0" borderId="19" xfId="0" applyNumberFormat="1" applyFont="1" applyBorder="1" applyAlignment="1">
      <alignment horizontal="right" wrapText="1"/>
    </xf>
    <xf numFmtId="4" fontId="27" fillId="0" borderId="0" xfId="0" applyNumberFormat="1" applyFont="1" applyAlignment="1">
      <alignment horizontal="center"/>
    </xf>
    <xf numFmtId="4" fontId="0" fillId="0" borderId="0" xfId="0" applyNumberFormat="1" applyFont="1" applyBorder="1" applyAlignment="1">
      <alignment/>
    </xf>
    <xf numFmtId="172" fontId="27" fillId="0" borderId="0" xfId="36" applyNumberFormat="1" applyFont="1" applyBorder="1" applyAlignment="1">
      <alignment/>
      <protection/>
    </xf>
    <xf numFmtId="4" fontId="21" fillId="0" borderId="0" xfId="0" applyNumberFormat="1" applyFont="1" applyAlignment="1">
      <alignment horizontal="right" wrapText="1"/>
    </xf>
    <xf numFmtId="4" fontId="30" fillId="0" borderId="0" xfId="0" applyNumberFormat="1" applyFont="1" applyAlignment="1">
      <alignment horizontal="right" wrapText="1"/>
    </xf>
    <xf numFmtId="4" fontId="64" fillId="0" borderId="0" xfId="0" applyNumberFormat="1" applyFont="1" applyAlignment="1">
      <alignment horizontal="right" wrapText="1"/>
    </xf>
    <xf numFmtId="4" fontId="65" fillId="0" borderId="0" xfId="0" applyNumberFormat="1" applyFont="1" applyAlignment="1">
      <alignment horizontal="right"/>
    </xf>
    <xf numFmtId="4" fontId="62" fillId="0" borderId="0" xfId="0" applyNumberFormat="1" applyFont="1" applyAlignment="1">
      <alignment horizontal="right"/>
    </xf>
    <xf numFmtId="4" fontId="3" fillId="0" borderId="0" xfId="0" applyNumberFormat="1" applyFont="1" applyAlignment="1">
      <alignment/>
    </xf>
    <xf numFmtId="3" fontId="32" fillId="0" borderId="0" xfId="0" applyNumberFormat="1" applyFont="1" applyAlignment="1">
      <alignment/>
    </xf>
    <xf numFmtId="3" fontId="33" fillId="0" borderId="0" xfId="0" applyNumberFormat="1" applyFont="1" applyAlignment="1">
      <alignment/>
    </xf>
    <xf numFmtId="3" fontId="32" fillId="0" borderId="0" xfId="0" applyNumberFormat="1" applyFont="1" applyAlignment="1">
      <alignment horizontal="centerContinuous"/>
    </xf>
    <xf numFmtId="3" fontId="33" fillId="0" borderId="0" xfId="0" applyNumberFormat="1" applyFont="1" applyAlignment="1">
      <alignment/>
    </xf>
    <xf numFmtId="3" fontId="33" fillId="0" borderId="0" xfId="0" applyNumberFormat="1" applyFont="1" applyAlignment="1">
      <alignment horizontal="centerContinuous"/>
    </xf>
    <xf numFmtId="3" fontId="34" fillId="0" borderId="0" xfId="0" applyNumberFormat="1" applyFont="1" applyAlignment="1">
      <alignment horizontal="centerContinuous"/>
    </xf>
    <xf numFmtId="3" fontId="35" fillId="0" borderId="0" xfId="0" applyNumberFormat="1" applyFont="1" applyAlignment="1">
      <alignment/>
    </xf>
    <xf numFmtId="3" fontId="36" fillId="0" borderId="0" xfId="0" applyNumberFormat="1" applyFont="1" applyAlignment="1">
      <alignment/>
    </xf>
    <xf numFmtId="3" fontId="23" fillId="0" borderId="0" xfId="0" applyNumberFormat="1" applyFont="1" applyAlignment="1">
      <alignment/>
    </xf>
    <xf numFmtId="3" fontId="21" fillId="0" borderId="0" xfId="0" applyNumberFormat="1" applyFont="1" applyAlignment="1">
      <alignment horizontal="centerContinuous"/>
    </xf>
    <xf numFmtId="3" fontId="23" fillId="0" borderId="0" xfId="0" applyNumberFormat="1" applyFont="1" applyAlignment="1">
      <alignment horizontal="justify"/>
    </xf>
    <xf numFmtId="3" fontId="27" fillId="0" borderId="0" xfId="0" applyNumberFormat="1" applyFont="1" applyAlignment="1">
      <alignment horizontal="center"/>
    </xf>
    <xf numFmtId="3" fontId="23" fillId="0" borderId="0" xfId="0" applyNumberFormat="1" applyFont="1" applyAlignment="1">
      <alignment horizontal="right"/>
    </xf>
    <xf numFmtId="3" fontId="23" fillId="0" borderId="0" xfId="0" applyNumberFormat="1" applyFont="1" applyAlignment="1">
      <alignment/>
    </xf>
    <xf numFmtId="3" fontId="32" fillId="0" borderId="0" xfId="0" applyNumberFormat="1" applyFont="1" applyAlignment="1">
      <alignment horizontal="center"/>
    </xf>
    <xf numFmtId="3" fontId="33" fillId="0" borderId="0" xfId="0" applyNumberFormat="1" applyFont="1" applyAlignment="1">
      <alignment horizontal="center"/>
    </xf>
    <xf numFmtId="3" fontId="34" fillId="0" borderId="0" xfId="0" applyNumberFormat="1" applyFont="1" applyAlignment="1">
      <alignment horizontal="center"/>
    </xf>
    <xf numFmtId="3" fontId="21" fillId="0" borderId="0" xfId="0" applyNumberFormat="1" applyFont="1" applyAlignment="1">
      <alignment horizontal="center"/>
    </xf>
    <xf numFmtId="3" fontId="0" fillId="0" borderId="0" xfId="36" applyNumberFormat="1" applyFont="1" applyBorder="1" applyAlignment="1">
      <alignment horizontal="left" vertical="top"/>
      <protection/>
    </xf>
    <xf numFmtId="4" fontId="0" fillId="0" borderId="0" xfId="36" applyNumberFormat="1" applyFont="1" applyBorder="1" applyAlignment="1">
      <alignment/>
      <protection/>
    </xf>
    <xf numFmtId="3" fontId="3" fillId="0" borderId="0" xfId="36" applyNumberFormat="1" applyFont="1">
      <alignment/>
      <protection/>
    </xf>
    <xf numFmtId="3" fontId="1" fillId="0" borderId="0" xfId="36" applyNumberFormat="1" applyFont="1">
      <alignment/>
      <protection/>
    </xf>
    <xf numFmtId="4" fontId="0" fillId="0" borderId="10" xfId="36" applyNumberFormat="1" applyFont="1" applyBorder="1" applyAlignment="1">
      <alignment horizontal="right"/>
      <protection/>
    </xf>
    <xf numFmtId="3" fontId="28" fillId="0" borderId="0" xfId="36" applyNumberFormat="1" applyFont="1">
      <alignment/>
      <protection/>
    </xf>
    <xf numFmtId="4" fontId="30" fillId="0" borderId="0" xfId="36" applyNumberFormat="1" applyFont="1" applyAlignment="1">
      <alignment horizontal="right"/>
      <protection/>
    </xf>
    <xf numFmtId="4" fontId="30" fillId="0" borderId="0" xfId="36" applyNumberFormat="1" applyFont="1" applyBorder="1" applyAlignment="1">
      <alignment horizontal="right"/>
      <protection/>
    </xf>
    <xf numFmtId="166" fontId="30" fillId="0" borderId="0" xfId="36" applyNumberFormat="1" applyFont="1" applyBorder="1" applyAlignment="1">
      <alignment horizontal="right"/>
      <protection/>
    </xf>
    <xf numFmtId="3" fontId="30" fillId="0" borderId="0" xfId="36" applyNumberFormat="1" applyFont="1">
      <alignment/>
      <protection/>
    </xf>
    <xf numFmtId="4" fontId="30" fillId="0" borderId="10" xfId="36" applyNumberFormat="1" applyFont="1" applyBorder="1" applyAlignment="1">
      <alignment horizontal="right"/>
      <protection/>
    </xf>
    <xf numFmtId="4" fontId="21" fillId="0" borderId="0" xfId="36" applyNumberFormat="1" applyFont="1" applyBorder="1" applyAlignment="1">
      <alignment horizontal="right"/>
      <protection/>
    </xf>
    <xf numFmtId="166" fontId="21" fillId="0" borderId="0" xfId="36" applyNumberFormat="1" applyFont="1" applyBorder="1" applyAlignment="1">
      <alignment horizontal="right"/>
      <protection/>
    </xf>
    <xf numFmtId="168" fontId="21" fillId="0" borderId="0" xfId="36" applyNumberFormat="1" applyFont="1">
      <alignment/>
      <protection/>
    </xf>
    <xf numFmtId="3" fontId="21" fillId="0" borderId="0" xfId="36" applyNumberFormat="1" applyFont="1">
      <alignment/>
      <protection/>
    </xf>
    <xf numFmtId="4" fontId="30" fillId="0" borderId="0" xfId="0" applyNumberFormat="1" applyFont="1" applyAlignment="1">
      <alignment/>
    </xf>
    <xf numFmtId="164" fontId="21" fillId="0" borderId="0" xfId="36" applyNumberFormat="1" applyFont="1" applyBorder="1" applyAlignment="1">
      <alignment horizontal="right"/>
      <protection/>
    </xf>
    <xf numFmtId="4" fontId="21" fillId="0" borderId="0" xfId="36" applyNumberFormat="1" applyFont="1">
      <alignment/>
      <protection/>
    </xf>
    <xf numFmtId="166" fontId="30" fillId="0" borderId="10" xfId="36" applyNumberFormat="1" applyFont="1" applyBorder="1" applyAlignment="1">
      <alignment horizontal="right"/>
      <protection/>
    </xf>
    <xf numFmtId="4" fontId="30" fillId="0" borderId="0" xfId="36" applyNumberFormat="1" applyFont="1">
      <alignment/>
      <protection/>
    </xf>
    <xf numFmtId="166" fontId="30" fillId="0" borderId="10" xfId="36" applyNumberFormat="1" applyFont="1" applyBorder="1">
      <alignment/>
      <protection/>
    </xf>
    <xf numFmtId="4" fontId="30" fillId="0" borderId="10" xfId="36" applyNumberFormat="1" applyFont="1" applyBorder="1">
      <alignment/>
      <protection/>
    </xf>
    <xf numFmtId="4" fontId="30" fillId="0" borderId="0" xfId="36" applyNumberFormat="1" applyFont="1" applyBorder="1">
      <alignment/>
      <protection/>
    </xf>
    <xf numFmtId="3" fontId="30" fillId="0" borderId="0" xfId="36" applyNumberFormat="1" applyFont="1" applyBorder="1">
      <alignment/>
      <protection/>
    </xf>
    <xf numFmtId="4" fontId="30" fillId="0" borderId="14" xfId="36" applyNumberFormat="1" applyFont="1" applyBorder="1" applyAlignment="1">
      <alignment horizontal="right"/>
      <protection/>
    </xf>
    <xf numFmtId="166" fontId="21" fillId="0" borderId="0" xfId="36" applyNumberFormat="1" applyFont="1">
      <alignment/>
      <protection/>
    </xf>
    <xf numFmtId="166" fontId="30" fillId="0" borderId="0" xfId="36" applyNumberFormat="1" applyFont="1">
      <alignment/>
      <protection/>
    </xf>
    <xf numFmtId="166" fontId="21" fillId="0" borderId="15" xfId="36" applyNumberFormat="1" applyFont="1" applyBorder="1">
      <alignment/>
      <protection/>
    </xf>
    <xf numFmtId="168" fontId="21" fillId="0" borderId="15" xfId="36" applyNumberFormat="1" applyFont="1" applyBorder="1">
      <alignment/>
      <protection/>
    </xf>
    <xf numFmtId="0" fontId="66" fillId="0" borderId="0" xfId="0" applyFont="1" applyAlignment="1">
      <alignment horizontal="left" readingOrder="1"/>
    </xf>
    <xf numFmtId="0" fontId="0" fillId="0" borderId="0" xfId="0" applyFont="1" applyBorder="1" applyAlignment="1">
      <alignment horizontal="left"/>
    </xf>
    <xf numFmtId="4" fontId="30" fillId="0" borderId="0" xfId="36" applyNumberFormat="1" applyFont="1" applyBorder="1" applyAlignment="1">
      <alignment/>
      <protection/>
    </xf>
    <xf numFmtId="3" fontId="3" fillId="0" borderId="0" xfId="36" applyNumberFormat="1" applyFont="1" applyAlignment="1">
      <alignment/>
      <protection/>
    </xf>
    <xf numFmtId="3" fontId="0" fillId="0" borderId="0" xfId="36" applyNumberFormat="1" applyFont="1" applyAlignment="1">
      <alignment/>
      <protection/>
    </xf>
    <xf numFmtId="3" fontId="1" fillId="0" borderId="0" xfId="36" applyNumberFormat="1" applyFont="1" applyAlignment="1">
      <alignment/>
      <protection/>
    </xf>
    <xf numFmtId="4" fontId="0" fillId="0" borderId="11" xfId="36" applyNumberFormat="1" applyFont="1" applyBorder="1" applyAlignment="1">
      <alignment/>
      <protection/>
    </xf>
    <xf numFmtId="4" fontId="3" fillId="0" borderId="11" xfId="36" applyNumberFormat="1" applyFont="1" applyBorder="1" applyAlignment="1">
      <alignment/>
      <protection/>
    </xf>
    <xf numFmtId="4" fontId="3" fillId="0" borderId="0" xfId="36" applyNumberFormat="1" applyFont="1" applyBorder="1" applyAlignment="1">
      <alignment/>
      <protection/>
    </xf>
    <xf numFmtId="4" fontId="3" fillId="0" borderId="12" xfId="36" applyNumberFormat="1" applyFont="1" applyBorder="1" applyAlignment="1">
      <alignment/>
      <protection/>
    </xf>
    <xf numFmtId="4" fontId="3" fillId="0" borderId="13" xfId="36" applyNumberFormat="1" applyFont="1" applyBorder="1" applyAlignment="1">
      <alignment/>
      <protection/>
    </xf>
    <xf numFmtId="4" fontId="3" fillId="0" borderId="36" xfId="36" applyNumberFormat="1" applyFont="1" applyBorder="1" applyAlignment="1">
      <alignment/>
      <protection/>
    </xf>
    <xf numFmtId="4" fontId="3" fillId="0" borderId="36" xfId="36" applyNumberFormat="1" applyFont="1" applyBorder="1" applyAlignment="1">
      <alignment horizontal="right"/>
      <protection/>
    </xf>
    <xf numFmtId="4" fontId="3" fillId="0" borderId="15" xfId="0" applyNumberFormat="1" applyFont="1" applyBorder="1" applyAlignment="1" applyProtection="1">
      <alignment/>
      <protection/>
    </xf>
    <xf numFmtId="4" fontId="1" fillId="0" borderId="0" xfId="36" applyNumberFormat="1" applyFont="1">
      <alignment/>
      <protection/>
    </xf>
    <xf numFmtId="4" fontId="30" fillId="0" borderId="11" xfId="36" applyNumberFormat="1" applyFont="1" applyBorder="1" applyAlignment="1">
      <alignment horizontal="right"/>
      <protection/>
    </xf>
    <xf numFmtId="4" fontId="28" fillId="0" borderId="0" xfId="36" applyNumberFormat="1" applyFont="1">
      <alignment/>
      <protection/>
    </xf>
    <xf numFmtId="4" fontId="21" fillId="0" borderId="0" xfId="36" applyNumberFormat="1" applyFont="1" applyBorder="1" applyAlignment="1">
      <alignment/>
      <protection/>
    </xf>
    <xf numFmtId="4" fontId="21" fillId="0" borderId="13" xfId="36" applyNumberFormat="1" applyFont="1" applyBorder="1" applyAlignment="1">
      <alignment/>
      <protection/>
    </xf>
    <xf numFmtId="4" fontId="28" fillId="0" borderId="0" xfId="36" applyNumberFormat="1" applyFont="1" applyAlignment="1">
      <alignment horizontal="right"/>
      <protection/>
    </xf>
    <xf numFmtId="3" fontId="28" fillId="0" borderId="0" xfId="36" applyNumberFormat="1" applyFont="1" applyAlignment="1">
      <alignment horizontal="left"/>
      <protection/>
    </xf>
    <xf numFmtId="4" fontId="21" fillId="0" borderId="0" xfId="36" applyNumberFormat="1" applyFont="1" applyBorder="1">
      <alignment/>
      <protection/>
    </xf>
    <xf numFmtId="4" fontId="21" fillId="0" borderId="36" xfId="36" applyNumberFormat="1" applyFont="1" applyBorder="1" applyAlignment="1">
      <alignment horizontal="right"/>
      <protection/>
    </xf>
    <xf numFmtId="0" fontId="3" fillId="0" borderId="0" xfId="0" applyFont="1" applyBorder="1" applyAlignment="1">
      <alignment/>
    </xf>
    <xf numFmtId="4" fontId="21" fillId="0" borderId="15" xfId="36" applyNumberFormat="1" applyFont="1" applyBorder="1" applyAlignment="1">
      <alignment horizontal="right"/>
      <protection/>
    </xf>
    <xf numFmtId="4" fontId="1" fillId="0" borderId="0" xfId="36" applyNumberFormat="1" applyFont="1" applyAlignment="1">
      <alignment horizontal="center"/>
      <protection/>
    </xf>
    <xf numFmtId="4" fontId="0" fillId="0" borderId="0" xfId="36" applyNumberFormat="1" applyFont="1" applyAlignment="1">
      <alignment/>
      <protection/>
    </xf>
    <xf numFmtId="4" fontId="3" fillId="0" borderId="12" xfId="36" applyNumberFormat="1" applyFont="1" applyBorder="1" applyAlignment="1">
      <alignment horizontal="center"/>
      <protection/>
    </xf>
    <xf numFmtId="4" fontId="27" fillId="0" borderId="12" xfId="36" applyNumberFormat="1" applyFont="1" applyBorder="1" applyAlignment="1">
      <alignment horizontal="center"/>
      <protection/>
    </xf>
    <xf numFmtId="4" fontId="30" fillId="0" borderId="0" xfId="36" applyNumberFormat="1" applyFont="1" applyAlignment="1">
      <alignment horizontal="center"/>
      <protection/>
    </xf>
    <xf numFmtId="3" fontId="37" fillId="0" borderId="0" xfId="36" applyNumberFormat="1" applyFont="1" applyAlignment="1">
      <alignment/>
      <protection/>
    </xf>
    <xf numFmtId="4" fontId="39" fillId="0" borderId="0" xfId="36" applyNumberFormat="1" applyFont="1" applyBorder="1">
      <alignment/>
      <protection/>
    </xf>
    <xf numFmtId="3" fontId="39" fillId="0" borderId="0" xfId="36" applyNumberFormat="1" applyFont="1">
      <alignment/>
      <protection/>
    </xf>
    <xf numFmtId="3" fontId="3" fillId="0" borderId="0" xfId="36" applyNumberFormat="1" applyFont="1" quotePrefix="1">
      <alignment/>
      <protection/>
    </xf>
    <xf numFmtId="44" fontId="0" fillId="0" borderId="10" xfId="60" applyFont="1" applyBorder="1" applyAlignment="1">
      <alignment/>
    </xf>
    <xf numFmtId="44" fontId="61" fillId="24" borderId="0" xfId="60" applyFont="1" applyFill="1" applyAlignment="1">
      <alignment wrapText="1"/>
    </xf>
    <xf numFmtId="44" fontId="3" fillId="0" borderId="15" xfId="60" applyFont="1" applyBorder="1" applyAlignment="1">
      <alignment/>
    </xf>
    <xf numFmtId="3" fontId="3" fillId="0" borderId="0" xfId="36" applyNumberFormat="1" applyFont="1" applyAlignment="1" quotePrefix="1">
      <alignment wrapText="1"/>
      <protection/>
    </xf>
    <xf numFmtId="4" fontId="0" fillId="0" borderId="10" xfId="36" applyNumberFormat="1" applyFont="1" applyBorder="1">
      <alignment/>
      <protection/>
    </xf>
    <xf numFmtId="4" fontId="0" fillId="0" borderId="14" xfId="36" applyNumberFormat="1" applyFont="1" applyBorder="1" applyAlignment="1">
      <alignment horizontal="right"/>
      <protection/>
    </xf>
    <xf numFmtId="4" fontId="3" fillId="0" borderId="15" xfId="36" applyNumberFormat="1" applyFont="1" applyBorder="1">
      <alignment/>
      <protection/>
    </xf>
    <xf numFmtId="166" fontId="3" fillId="0" borderId="0" xfId="36" applyNumberFormat="1" applyFont="1">
      <alignment/>
      <protection/>
    </xf>
    <xf numFmtId="4" fontId="3" fillId="0" borderId="13" xfId="36" applyNumberFormat="1" applyFont="1" applyBorder="1">
      <alignment/>
      <protection/>
    </xf>
    <xf numFmtId="4" fontId="18" fillId="0" borderId="0" xfId="55" applyNumberFormat="1" applyFont="1">
      <alignment/>
      <protection/>
    </xf>
    <xf numFmtId="4" fontId="21" fillId="0" borderId="0" xfId="55" applyNumberFormat="1" applyFont="1" applyAlignment="1">
      <alignment horizontal="right" wrapText="1"/>
      <protection/>
    </xf>
    <xf numFmtId="4" fontId="30" fillId="0" borderId="0" xfId="55" applyNumberFormat="1" applyFont="1" applyAlignment="1">
      <alignment horizontal="right" wrapText="1"/>
      <protection/>
    </xf>
    <xf numFmtId="4" fontId="64" fillId="0" borderId="0" xfId="55" applyNumberFormat="1" applyFont="1" applyAlignment="1">
      <alignment horizontal="right" wrapText="1"/>
      <protection/>
    </xf>
    <xf numFmtId="4" fontId="3" fillId="0" borderId="0" xfId="55" applyNumberFormat="1" applyFont="1">
      <alignment/>
      <protection/>
    </xf>
    <xf numFmtId="4" fontId="65" fillId="0" borderId="0" xfId="55" applyNumberFormat="1" applyFont="1" applyAlignment="1">
      <alignment horizontal="right"/>
      <protection/>
    </xf>
    <xf numFmtId="4" fontId="62" fillId="0" borderId="0" xfId="55" applyNumberFormat="1" applyFont="1" applyAlignment="1">
      <alignment horizontal="right"/>
      <protection/>
    </xf>
    <xf numFmtId="4" fontId="67" fillId="0" borderId="0" xfId="55" applyNumberFormat="1" applyFont="1" applyAlignment="1">
      <alignment horizontal="right" wrapText="1"/>
      <protection/>
    </xf>
    <xf numFmtId="4" fontId="68" fillId="0" borderId="0" xfId="55" applyNumberFormat="1" applyFont="1" applyAlignment="1">
      <alignment horizontal="right" wrapText="1"/>
      <protection/>
    </xf>
    <xf numFmtId="4" fontId="30" fillId="0" borderId="36" xfId="36" applyNumberFormat="1" applyFont="1" applyBorder="1" applyAlignment="1">
      <alignment horizontal="right"/>
      <protection/>
    </xf>
    <xf numFmtId="3" fontId="3" fillId="0" borderId="0" xfId="55" applyNumberFormat="1" applyFont="1" applyAlignment="1" applyProtection="1">
      <alignment horizontal="left"/>
      <protection/>
    </xf>
    <xf numFmtId="4" fontId="0" fillId="0" borderId="0" xfId="55" applyNumberFormat="1" applyFont="1" applyBorder="1" applyProtection="1">
      <alignment/>
      <protection/>
    </xf>
    <xf numFmtId="0" fontId="0" fillId="0" borderId="0" xfId="55" applyFont="1">
      <alignment/>
      <protection/>
    </xf>
    <xf numFmtId="0" fontId="0" fillId="0" borderId="0" xfId="55" applyFont="1" applyBorder="1">
      <alignment/>
      <protection/>
    </xf>
    <xf numFmtId="4" fontId="0" fillId="0" borderId="0" xfId="55" applyNumberFormat="1" applyFont="1" applyBorder="1">
      <alignment/>
      <protection/>
    </xf>
    <xf numFmtId="4" fontId="3" fillId="0" borderId="15" xfId="55" applyNumberFormat="1" applyFont="1" applyBorder="1" applyProtection="1">
      <alignment/>
      <protection/>
    </xf>
    <xf numFmtId="0" fontId="3" fillId="0" borderId="0" xfId="55" applyFont="1" applyBorder="1">
      <alignment/>
      <protection/>
    </xf>
    <xf numFmtId="0" fontId="66" fillId="0" borderId="0" xfId="55" applyFont="1" applyAlignment="1">
      <alignment horizontal="left" readingOrder="1"/>
      <protection/>
    </xf>
    <xf numFmtId="0" fontId="0" fillId="0" borderId="0" xfId="55" applyFont="1" applyBorder="1" applyAlignment="1">
      <alignment horizontal="left"/>
      <protection/>
    </xf>
    <xf numFmtId="4" fontId="30" fillId="0" borderId="0" xfId="55" applyNumberFormat="1" applyFont="1">
      <alignment/>
      <protection/>
    </xf>
    <xf numFmtId="4" fontId="21" fillId="0" borderId="15" xfId="36" applyNumberFormat="1" applyFont="1" applyBorder="1">
      <alignment/>
      <protection/>
    </xf>
    <xf numFmtId="4" fontId="21" fillId="0" borderId="13" xfId="36" applyNumberFormat="1" applyFont="1" applyBorder="1">
      <alignment/>
      <protection/>
    </xf>
    <xf numFmtId="4" fontId="21" fillId="0" borderId="37" xfId="36" applyNumberFormat="1" applyFont="1" applyBorder="1">
      <alignment/>
      <protection/>
    </xf>
    <xf numFmtId="3" fontId="32" fillId="0" borderId="0" xfId="55" applyNumberFormat="1" applyFont="1">
      <alignment/>
      <protection/>
    </xf>
    <xf numFmtId="3" fontId="33" fillId="0" borderId="0" xfId="55" applyNumberFormat="1" applyFont="1" applyAlignment="1">
      <alignment/>
      <protection/>
    </xf>
    <xf numFmtId="3" fontId="32" fillId="0" borderId="0" xfId="55" applyNumberFormat="1" applyFont="1" applyAlignment="1">
      <alignment horizontal="center"/>
      <protection/>
    </xf>
    <xf numFmtId="3" fontId="33" fillId="0" borderId="0" xfId="55" applyNumberFormat="1" applyFont="1">
      <alignment/>
      <protection/>
    </xf>
    <xf numFmtId="3" fontId="33" fillId="0" borderId="0" xfId="55" applyNumberFormat="1" applyFont="1" applyAlignment="1">
      <alignment horizontal="center"/>
      <protection/>
    </xf>
    <xf numFmtId="3" fontId="34" fillId="0" borderId="0" xfId="55" applyNumberFormat="1" applyFont="1" applyAlignment="1">
      <alignment horizontal="center"/>
      <protection/>
    </xf>
    <xf numFmtId="3" fontId="35" fillId="0" borderId="0" xfId="55" applyNumberFormat="1" applyFont="1">
      <alignment/>
      <protection/>
    </xf>
    <xf numFmtId="3" fontId="36" fillId="0" borderId="0" xfId="55" applyNumberFormat="1" applyFont="1" applyAlignment="1">
      <alignment/>
      <protection/>
    </xf>
    <xf numFmtId="3" fontId="23" fillId="0" borderId="0" xfId="55" applyNumberFormat="1" applyFont="1">
      <alignment/>
      <protection/>
    </xf>
    <xf numFmtId="3" fontId="21" fillId="0" borderId="0" xfId="55" applyNumberFormat="1" applyFont="1" applyAlignment="1">
      <alignment horizontal="center"/>
      <protection/>
    </xf>
    <xf numFmtId="3" fontId="23" fillId="0" borderId="0" xfId="55" applyNumberFormat="1" applyFont="1" applyAlignment="1">
      <alignment horizontal="justify"/>
      <protection/>
    </xf>
    <xf numFmtId="3" fontId="27" fillId="0" borderId="0" xfId="55" applyNumberFormat="1" applyFont="1" applyAlignment="1">
      <alignment horizontal="center"/>
      <protection/>
    </xf>
    <xf numFmtId="3" fontId="23" fillId="0" borderId="0" xfId="55" applyNumberFormat="1" applyFont="1" applyAlignment="1">
      <alignment horizontal="right"/>
      <protection/>
    </xf>
    <xf numFmtId="3" fontId="23" fillId="0" borderId="0" xfId="55" applyNumberFormat="1" applyFont="1" applyAlignment="1">
      <alignment/>
      <protection/>
    </xf>
    <xf numFmtId="4" fontId="27" fillId="0" borderId="0" xfId="55" applyNumberFormat="1" applyFont="1" applyAlignment="1">
      <alignment horizontal="center"/>
      <protection/>
    </xf>
    <xf numFmtId="166" fontId="0" fillId="0" borderId="0" xfId="36" applyNumberFormat="1" applyFont="1">
      <alignment/>
      <protection/>
    </xf>
    <xf numFmtId="167" fontId="69" fillId="24" borderId="0" xfId="0" applyNumberFormat="1" applyFont="1" applyFill="1" applyAlignment="1">
      <alignment/>
    </xf>
    <xf numFmtId="167" fontId="17" fillId="0" borderId="0" xfId="0" applyNumberFormat="1" applyFont="1" applyAlignment="1">
      <alignment/>
    </xf>
    <xf numFmtId="3" fontId="0" fillId="0" borderId="0" xfId="36" applyNumberFormat="1" applyFont="1" quotePrefix="1">
      <alignment/>
      <protection/>
    </xf>
    <xf numFmtId="3" fontId="0" fillId="0" borderId="0" xfId="36" applyNumberFormat="1" applyFont="1" applyAlignment="1" quotePrefix="1">
      <alignment wrapText="1"/>
      <protection/>
    </xf>
    <xf numFmtId="4" fontId="60" fillId="24" borderId="0" xfId="36" applyNumberFormat="1" applyFont="1" applyFill="1" applyBorder="1" applyAlignment="1">
      <alignment/>
      <protection/>
    </xf>
    <xf numFmtId="0" fontId="0" fillId="0" borderId="0" xfId="0" applyFont="1" applyAlignment="1">
      <alignment horizontal="center" vertical="top" wrapText="1"/>
    </xf>
    <xf numFmtId="44" fontId="3" fillId="0" borderId="0" xfId="60" applyFont="1" applyAlignment="1">
      <alignment/>
    </xf>
    <xf numFmtId="0" fontId="3" fillId="0" borderId="0" xfId="0" applyFont="1" applyAlignment="1">
      <alignment horizontal="center" vertical="top" wrapText="1"/>
    </xf>
    <xf numFmtId="0" fontId="3" fillId="0" borderId="0" xfId="0" applyFont="1" applyAlignment="1">
      <alignment horizontal="center" wrapText="1"/>
    </xf>
    <xf numFmtId="4" fontId="2" fillId="0" borderId="19" xfId="0" applyNumberFormat="1" applyFont="1" applyBorder="1" applyAlignment="1">
      <alignment horizontal="right" wrapText="1"/>
    </xf>
    <xf numFmtId="0" fontId="2" fillId="0" borderId="19" xfId="0" applyFont="1" applyBorder="1" applyAlignment="1">
      <alignment horizontal="right" wrapText="1"/>
    </xf>
    <xf numFmtId="0" fontId="40" fillId="0" borderId="19" xfId="0" applyFont="1" applyBorder="1" applyAlignment="1">
      <alignment wrapText="1"/>
    </xf>
    <xf numFmtId="4" fontId="2" fillId="0" borderId="19" xfId="0" applyNumberFormat="1" applyFont="1" applyBorder="1" applyAlignment="1">
      <alignment horizontal="justify" wrapText="1"/>
    </xf>
    <xf numFmtId="0" fontId="2" fillId="0" borderId="19" xfId="0" applyFont="1" applyBorder="1" applyAlignment="1">
      <alignment horizontal="justify" wrapText="1"/>
    </xf>
    <xf numFmtId="4" fontId="70" fillId="0" borderId="38" xfId="0" applyNumberFormat="1" applyFont="1" applyBorder="1" applyAlignment="1">
      <alignment horizontal="right" wrapText="1"/>
    </xf>
    <xf numFmtId="0" fontId="61" fillId="24" borderId="0" xfId="0" applyNumberFormat="1" applyFont="1" applyFill="1" applyAlignment="1">
      <alignment/>
    </xf>
    <xf numFmtId="167" fontId="3" fillId="16" borderId="0" xfId="60" applyNumberFormat="1" applyFont="1" applyFill="1" applyAlignment="1">
      <alignment/>
    </xf>
    <xf numFmtId="171" fontId="0" fillId="0" borderId="0" xfId="0" applyNumberFormat="1" applyFont="1" applyBorder="1" applyAlignment="1">
      <alignment horizontal="right" wrapText="1"/>
    </xf>
    <xf numFmtId="166" fontId="0" fillId="0" borderId="0" xfId="0" applyNumberFormat="1" applyFont="1" applyBorder="1" applyAlignment="1">
      <alignment horizontal="right" wrapText="1"/>
    </xf>
    <xf numFmtId="4" fontId="0" fillId="0" borderId="0" xfId="0" applyNumberFormat="1" applyFont="1" applyAlignment="1">
      <alignment/>
    </xf>
    <xf numFmtId="44" fontId="0" fillId="24" borderId="0" xfId="60" applyFont="1" applyFill="1" applyAlignment="1">
      <alignment/>
    </xf>
    <xf numFmtId="0" fontId="0" fillId="24" borderId="0" xfId="0" applyNumberFormat="1" applyFill="1" applyAlignment="1">
      <alignment/>
    </xf>
    <xf numFmtId="44" fontId="0" fillId="24" borderId="0" xfId="60" applyFont="1" applyFill="1" applyAlignment="1">
      <alignment wrapText="1"/>
    </xf>
    <xf numFmtId="4" fontId="17" fillId="0" borderId="24" xfId="0" applyNumberFormat="1" applyFont="1" applyBorder="1" applyAlignment="1">
      <alignment horizontal="right" wrapText="1"/>
    </xf>
    <xf numFmtId="4" fontId="17" fillId="0" borderId="25" xfId="0" applyNumberFormat="1" applyFont="1" applyBorder="1" applyAlignment="1">
      <alignment horizontal="right" wrapText="1"/>
    </xf>
    <xf numFmtId="0" fontId="0" fillId="24" borderId="39" xfId="0" applyFill="1" applyBorder="1" applyAlignment="1">
      <alignment horizontal="left" wrapText="1"/>
    </xf>
    <xf numFmtId="0" fontId="0" fillId="24" borderId="40" xfId="0" applyFill="1" applyBorder="1" applyAlignment="1">
      <alignment wrapText="1"/>
    </xf>
    <xf numFmtId="0" fontId="1" fillId="0" borderId="0" xfId="0" applyNumberFormat="1" applyFont="1" applyAlignment="1">
      <alignment horizontal="center"/>
    </xf>
    <xf numFmtId="0" fontId="1" fillId="0" borderId="0" xfId="0" applyNumberFormat="1" applyFont="1" applyAlignment="1">
      <alignment horizontal="center" wrapText="1"/>
    </xf>
    <xf numFmtId="167" fontId="29" fillId="0" borderId="0" xfId="0" applyNumberFormat="1" applyFont="1" applyAlignment="1">
      <alignment horizontal="center"/>
    </xf>
    <xf numFmtId="3" fontId="31" fillId="0" borderId="0" xfId="0" applyNumberFormat="1" applyFont="1" applyAlignment="1">
      <alignment horizontal="center"/>
    </xf>
    <xf numFmtId="3" fontId="36" fillId="0" borderId="0" xfId="0" applyNumberFormat="1" applyFont="1" applyAlignment="1">
      <alignment horizontal="center"/>
    </xf>
    <xf numFmtId="0" fontId="36" fillId="0" borderId="0" xfId="0" applyFont="1" applyAlignment="1">
      <alignment horizontal="center"/>
    </xf>
    <xf numFmtId="3" fontId="0" fillId="0" borderId="0" xfId="36" applyNumberFormat="1" applyFont="1" applyBorder="1" applyAlignment="1">
      <alignment horizontal="left" vertical="top"/>
      <protection/>
    </xf>
    <xf numFmtId="4" fontId="28" fillId="0" borderId="0" xfId="36" applyNumberFormat="1" applyFont="1" applyAlignment="1">
      <alignment horizontal="center"/>
      <protection/>
    </xf>
    <xf numFmtId="3" fontId="28" fillId="0" borderId="0" xfId="36" applyNumberFormat="1" applyFont="1" applyAlignment="1">
      <alignment horizontal="center"/>
      <protection/>
    </xf>
    <xf numFmtId="4" fontId="1" fillId="0" borderId="0" xfId="36" applyNumberFormat="1" applyFont="1" applyAlignment="1">
      <alignment horizontal="center"/>
      <protection/>
    </xf>
    <xf numFmtId="3" fontId="38" fillId="0" borderId="0" xfId="36" applyNumberFormat="1" applyFont="1" applyAlignment="1">
      <alignment horizontal="center"/>
      <protection/>
    </xf>
    <xf numFmtId="3" fontId="37" fillId="0" borderId="0" xfId="36" applyNumberFormat="1" applyFont="1" applyAlignment="1">
      <alignment horizontal="center"/>
      <protection/>
    </xf>
    <xf numFmtId="3" fontId="0" fillId="0" borderId="0" xfId="36" applyNumberFormat="1" applyFont="1" applyBorder="1" applyAlignment="1">
      <alignment horizontal="left" vertical="top" wrapText="1"/>
      <protection/>
    </xf>
    <xf numFmtId="4" fontId="26" fillId="0" borderId="0" xfId="36" applyNumberFormat="1" applyFont="1" applyAlignment="1">
      <alignment horizontal="center"/>
      <protection/>
    </xf>
    <xf numFmtId="3" fontId="36" fillId="0" borderId="0" xfId="55" applyNumberFormat="1" applyFont="1" applyAlignment="1">
      <alignment horizontal="center"/>
      <protection/>
    </xf>
    <xf numFmtId="0" fontId="36" fillId="0" borderId="0" xfId="55" applyFont="1" applyAlignment="1">
      <alignment horizontal="center"/>
      <protection/>
    </xf>
    <xf numFmtId="3" fontId="31" fillId="0" borderId="0" xfId="55" applyNumberFormat="1" applyFont="1" applyAlignment="1">
      <alignment horizontal="center"/>
      <protection/>
    </xf>
    <xf numFmtId="3" fontId="22" fillId="0" borderId="0" xfId="36" applyNumberFormat="1" applyFont="1" applyAlignment="1">
      <alignment horizontal="center"/>
      <protection/>
    </xf>
    <xf numFmtId="3" fontId="24" fillId="0" borderId="0" xfId="36" applyNumberFormat="1" applyFont="1" applyAlignment="1">
      <alignment horizontal="center"/>
      <protection/>
    </xf>
    <xf numFmtId="0" fontId="3" fillId="0" borderId="41" xfId="0" applyFont="1" applyBorder="1" applyAlignment="1">
      <alignment horizontal="center"/>
    </xf>
    <xf numFmtId="0" fontId="3" fillId="0" borderId="42" xfId="0" applyFont="1" applyBorder="1" applyAlignment="1">
      <alignment horizontal="center"/>
    </xf>
    <xf numFmtId="0" fontId="0" fillId="0" borderId="40" xfId="0" applyBorder="1" applyAlignment="1">
      <alignment wrapText="1"/>
    </xf>
    <xf numFmtId="0" fontId="0" fillId="0" borderId="39" xfId="0" applyBorder="1" applyAlignment="1">
      <alignment wrapText="1"/>
    </xf>
    <xf numFmtId="0" fontId="0" fillId="0" borderId="40"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right" wrapText="1"/>
    </xf>
    <xf numFmtId="0" fontId="0" fillId="0" borderId="43" xfId="0" applyBorder="1" applyAlignment="1">
      <alignment horizontal="right" wrapText="1"/>
    </xf>
    <xf numFmtId="0" fontId="0" fillId="0" borderId="39" xfId="0" applyBorder="1" applyAlignment="1">
      <alignment horizontal="right" wrapText="1"/>
    </xf>
    <xf numFmtId="0" fontId="0" fillId="24" borderId="40" xfId="0" applyFill="1" applyBorder="1" applyAlignment="1">
      <alignment horizontal="left" wrapText="1"/>
    </xf>
    <xf numFmtId="0" fontId="0" fillId="24" borderId="39" xfId="0" applyFill="1" applyBorder="1" applyAlignment="1">
      <alignment wrapText="1"/>
    </xf>
    <xf numFmtId="0" fontId="61" fillId="24" borderId="40" xfId="0" applyFont="1" applyFill="1" applyBorder="1" applyAlignment="1">
      <alignment horizontal="left" wrapText="1"/>
    </xf>
    <xf numFmtId="0" fontId="61" fillId="24" borderId="39" xfId="0" applyFont="1" applyFill="1" applyBorder="1" applyAlignment="1">
      <alignment horizontal="left" wrapText="1"/>
    </xf>
    <xf numFmtId="0" fontId="61" fillId="24" borderId="40" xfId="0" applyFont="1" applyFill="1" applyBorder="1" applyAlignment="1">
      <alignment wrapText="1"/>
    </xf>
    <xf numFmtId="0" fontId="61" fillId="24" borderId="39" xfId="0" applyFont="1" applyFill="1" applyBorder="1" applyAlignment="1">
      <alignment wrapText="1"/>
    </xf>
    <xf numFmtId="0" fontId="3" fillId="0" borderId="40"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right" vertical="center" wrapText="1"/>
    </xf>
    <xf numFmtId="0" fontId="3" fillId="0" borderId="39" xfId="0" applyFont="1" applyBorder="1" applyAlignment="1">
      <alignment horizontal="righ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3" fontId="8" fillId="0" borderId="0" xfId="36" applyNumberFormat="1" applyFont="1" applyBorder="1" applyAlignment="1">
      <alignment horizontal="center"/>
      <protection/>
    </xf>
    <xf numFmtId="4" fontId="13" fillId="0" borderId="0" xfId="36" applyNumberFormat="1" applyFont="1" applyBorder="1" applyAlignment="1">
      <alignment horizontal="center"/>
      <protection/>
    </xf>
  </cellXfs>
  <cellStyles count="5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Euro" xfId="33"/>
    <cellStyle name="Euro 2" xfId="34"/>
    <cellStyle name="Normal_katoikia" xfId="35"/>
    <cellStyle name="Βασικό_ΙΣΟΛΟΓΙΣΜΟΣ ΚΡΙΒΕΚ 2006" xfId="36"/>
    <cellStyle name="Comma" xfId="37"/>
    <cellStyle name="Comma [0]" xfId="38"/>
    <cellStyle name="Εισαγωγή" xfId="39"/>
    <cellStyle name="Έλεγχος κελιού" xfId="40"/>
    <cellStyle name="Έμφαση1" xfId="41"/>
    <cellStyle name="Έμφαση2" xfId="42"/>
    <cellStyle name="Έμφαση3" xfId="43"/>
    <cellStyle name="Έμφαση4" xfId="44"/>
    <cellStyle name="Έμφαση5" xfId="45"/>
    <cellStyle name="Έμφαση6" xfId="46"/>
    <cellStyle name="Έξοδος" xfId="47"/>
    <cellStyle name="Επεξηγηματικό κείμενο" xfId="48"/>
    <cellStyle name="Επικεφαλίδα 1" xfId="49"/>
    <cellStyle name="Επικεφαλίδα 2" xfId="50"/>
    <cellStyle name="Επικεφαλίδα 3" xfId="51"/>
    <cellStyle name="Επικεφαλίδα 4" xfId="52"/>
    <cellStyle name="Κακό" xfId="53"/>
    <cellStyle name="Καλό" xfId="54"/>
    <cellStyle name="Κανονικό 2" xfId="55"/>
    <cellStyle name="Κανονικό 2 2" xfId="56"/>
    <cellStyle name="Κανονικό 3" xfId="57"/>
    <cellStyle name="Νόμισμα 2" xfId="58"/>
    <cellStyle name="Νόμισμα 3" xfId="59"/>
    <cellStyle name="Currency" xfId="60"/>
    <cellStyle name="Currency [0]" xfId="61"/>
    <cellStyle name="Ουδέτερο" xfId="62"/>
    <cellStyle name="Percent" xfId="63"/>
    <cellStyle name="Προειδοποιητικό κείμενο" xfId="64"/>
    <cellStyle name="Σημείωση" xfId="65"/>
    <cellStyle name="Συνδεδεμένο κελί" xfId="66"/>
    <cellStyle name="Σύνολο" xfId="67"/>
    <cellStyle name="Τίτλος" xfId="68"/>
    <cellStyle name="Hyperlink" xfId="69"/>
    <cellStyle name="Followed Hyperlink" xfId="70"/>
    <cellStyle name="Υπολογισμός"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103</xdr:row>
      <xdr:rowOff>38100</xdr:rowOff>
    </xdr:from>
    <xdr:to>
      <xdr:col>21</xdr:col>
      <xdr:colOff>990600</xdr:colOff>
      <xdr:row>107</xdr:row>
      <xdr:rowOff>85725</xdr:rowOff>
    </xdr:to>
    <xdr:sp>
      <xdr:nvSpPr>
        <xdr:cNvPr id="1" name="Text 5"/>
        <xdr:cNvSpPr txBox="1">
          <a:spLocks noChangeArrowheads="1"/>
        </xdr:cNvSpPr>
      </xdr:nvSpPr>
      <xdr:spPr>
        <a:xfrm>
          <a:off x="85725" y="18411825"/>
          <a:ext cx="15592425" cy="685800"/>
        </a:xfrm>
        <a:prstGeom prst="rect">
          <a:avLst/>
        </a:prstGeom>
        <a:solidFill>
          <a:srgbClr val="FFFFFF"/>
        </a:solidFill>
        <a:ln w="1" cmpd="sng">
          <a:noFill/>
        </a:ln>
      </xdr:spPr>
      <xdr:txBody>
        <a:bodyPr vertOverflow="clip" wrap="square" lIns="45720" tIns="32004" rIns="45720" bIns="0"/>
        <a:p>
          <a:pPr algn="ctr">
            <a:defRPr/>
          </a:pPr>
          <a:r>
            <a:rPr lang="en-US" cap="none" sz="1400" b="1" i="0" u="sng" baseline="0">
              <a:solidFill>
                <a:srgbClr val="000000"/>
              </a:solidFill>
              <a:latin typeface="Tahoma"/>
              <a:ea typeface="Tahoma"/>
              <a:cs typeface="Tahoma"/>
            </a:rPr>
            <a:t>ΕΚΘΕΣΗ  ΕΛΕΓΧΟΥ ΑΝΕΞΑΡΤΗΤΩΝ</a:t>
          </a:r>
          <a:r>
            <a:rPr lang="en-US" cap="none" sz="1400" b="1" i="0" u="sng" baseline="0">
              <a:solidFill>
                <a:srgbClr val="000000"/>
              </a:solidFill>
              <a:latin typeface="Tahoma"/>
              <a:ea typeface="Tahoma"/>
              <a:cs typeface="Tahoma"/>
            </a:rPr>
            <a:t> </a:t>
          </a:r>
          <a:r>
            <a:rPr lang="en-US" cap="none" sz="1400" b="1" i="0" u="sng" baseline="0">
              <a:solidFill>
                <a:srgbClr val="000000"/>
              </a:solidFill>
              <a:latin typeface="Tahoma"/>
              <a:ea typeface="Tahoma"/>
              <a:cs typeface="Tahoma"/>
            </a:rPr>
            <a:t> ΟΡΚΩΤΩΝ</a:t>
          </a:r>
          <a:r>
            <a:rPr lang="en-US" cap="none" sz="1400" b="1" i="0" u="sng" baseline="0">
              <a:solidFill>
                <a:srgbClr val="000000"/>
              </a:solidFill>
              <a:latin typeface="Tahoma"/>
              <a:ea typeface="Tahoma"/>
              <a:cs typeface="Tahoma"/>
            </a:rPr>
            <a:t> </a:t>
          </a:r>
          <a:r>
            <a:rPr lang="en-US" cap="none" sz="1400" b="1" i="0" u="sng" baseline="0">
              <a:solidFill>
                <a:srgbClr val="000000"/>
              </a:solidFill>
              <a:latin typeface="Tahoma"/>
              <a:ea typeface="Tahoma"/>
              <a:cs typeface="Tahoma"/>
            </a:rPr>
            <a:t> ΕΛΕΓΚΤΩΝ  ΛΟΓΙΣΤΩΝ
</a:t>
          </a:r>
          <a:r>
            <a:rPr lang="en-US" cap="none" sz="1400" b="1" i="0" u="sng" baseline="0">
              <a:solidFill>
                <a:srgbClr val="000000"/>
              </a:solidFill>
              <a:latin typeface="Arial"/>
              <a:ea typeface="Arial"/>
              <a:cs typeface="Arial"/>
            </a:rPr>
            <a:t>Προς το Δ.Σ. του </a:t>
          </a:r>
          <a:r>
            <a:rPr lang="en-US" cap="none" sz="1400" b="1" i="0" u="sng" baseline="0">
              <a:solidFill>
                <a:srgbClr val="000000"/>
              </a:solidFill>
              <a:latin typeface="Tahoma"/>
              <a:ea typeface="Tahoma"/>
              <a:cs typeface="Tahoma"/>
            </a:rPr>
            <a:t>ΓΕΝΙΚΟΥ ΝΟΣΟΚΟΜΕΙΟΥ ΗΡΑΚΛΕΙΟΥ "ΒΕΝΙΖΕΛΕΙΟ-ΠΑΝΑΝΕΙΟ"</a:t>
          </a:r>
        </a:p>
      </xdr:txBody>
    </xdr:sp>
    <xdr:clientData/>
  </xdr:twoCellAnchor>
  <xdr:twoCellAnchor>
    <xdr:from>
      <xdr:col>1</xdr:col>
      <xdr:colOff>38100</xdr:colOff>
      <xdr:row>140</xdr:row>
      <xdr:rowOff>0</xdr:rowOff>
    </xdr:from>
    <xdr:to>
      <xdr:col>24</xdr:col>
      <xdr:colOff>0</xdr:colOff>
      <xdr:row>140</xdr:row>
      <xdr:rowOff>0</xdr:rowOff>
    </xdr:to>
    <xdr:sp>
      <xdr:nvSpPr>
        <xdr:cNvPr id="2" name="Text 5"/>
        <xdr:cNvSpPr txBox="1">
          <a:spLocks noChangeArrowheads="1"/>
        </xdr:cNvSpPr>
      </xdr:nvSpPr>
      <xdr:spPr>
        <a:xfrm>
          <a:off x="200025" y="24450675"/>
          <a:ext cx="16954500" cy="0"/>
        </a:xfrm>
        <a:prstGeom prst="rect">
          <a:avLst/>
        </a:prstGeom>
        <a:solidFill>
          <a:srgbClr val="FFFFFF"/>
        </a:solidFill>
        <a:ln w="1" cmpd="sng">
          <a:noFill/>
        </a:ln>
      </xdr:spPr>
      <xdr:txBody>
        <a:bodyPr vertOverflow="clip" wrap="square" lIns="36576" tIns="27432" rIns="36576" bIns="0"/>
        <a:p>
          <a:pPr algn="ctr">
            <a:defRPr/>
          </a:pPr>
          <a:r>
            <a:rPr lang="en-US" cap="none" sz="1400" b="1" i="0" u="sng" baseline="0">
              <a:solidFill>
                <a:srgbClr val="000000"/>
              </a:solidFill>
              <a:latin typeface="Arial Greek"/>
              <a:ea typeface="Arial Greek"/>
              <a:cs typeface="Arial Greek"/>
            </a:rPr>
            <a:t>ΠΙΣΤΟΠΟΙΗΤΙΚΟ ΕΛΕΓΧΟΥ ΟΡΚΩΤΟΥ ΕΛΕΓΚΤΗ ΛΟΓΙΣΤΗ
</a:t>
          </a:r>
          <a:r>
            <a:rPr lang="en-US" cap="none" sz="1400" b="1" i="0" u="sng" baseline="0">
              <a:solidFill>
                <a:srgbClr val="000000"/>
              </a:solidFill>
              <a:latin typeface="Arial Greek"/>
              <a:ea typeface="Arial Greek"/>
              <a:cs typeface="Arial Greek"/>
            </a:rPr>
            <a:t>Προς τους κ.κ. Μετόχους της Ανώνυμης Εταιρείας ………………………………………….</a:t>
          </a:r>
        </a:p>
      </xdr:txBody>
    </xdr:sp>
    <xdr:clientData/>
  </xdr:twoCellAnchor>
  <xdr:twoCellAnchor>
    <xdr:from>
      <xdr:col>1</xdr:col>
      <xdr:colOff>28575</xdr:colOff>
      <xdr:row>140</xdr:row>
      <xdr:rowOff>0</xdr:rowOff>
    </xdr:from>
    <xdr:to>
      <xdr:col>23</xdr:col>
      <xdr:colOff>1114425</xdr:colOff>
      <xdr:row>140</xdr:row>
      <xdr:rowOff>0</xdr:rowOff>
    </xdr:to>
    <xdr:sp>
      <xdr:nvSpPr>
        <xdr:cNvPr id="3" name="Text 6"/>
        <xdr:cNvSpPr txBox="1">
          <a:spLocks noChangeArrowheads="1"/>
        </xdr:cNvSpPr>
      </xdr:nvSpPr>
      <xdr:spPr>
        <a:xfrm>
          <a:off x="190500" y="24450675"/>
          <a:ext cx="168402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"ΕΛΛΗΝΙΚΗ ΕΤΑΙΡΕΙΑ ΤΗΛΕΠΙΚΟΙΝΩΝΙΩΝ ΚΑΙ ΤΗΛΕΜΑΤΙΚΩΝ ΕΦΑΡΜΟΓΩΝ - ΑΝΩΝΥΜΗ ΕΤΑΙΡΕΙΑ (</a:t>
          </a:r>
          <a:r>
            <a:rPr lang="en-US" cap="none" sz="1000" b="0" i="0" u="none" baseline="0">
              <a:solidFill>
                <a:srgbClr val="000000"/>
              </a:solidFill>
              <a:latin typeface="Arial Greek"/>
              <a:ea typeface="Arial Greek"/>
              <a:cs typeface="Arial Greek"/>
            </a:rPr>
            <a:t>FORTHNET A.E.)" </a:t>
          </a:r>
          <a:r>
            <a:rPr lang="en-US" cap="none" sz="1000" b="0" i="0" u="none" baseline="0">
              <a:solidFill>
                <a:srgbClr val="000000"/>
              </a:solidFill>
              <a:latin typeface="Arial Greek"/>
              <a:ea typeface="Arial Greek"/>
              <a:cs typeface="Arial Greek"/>
            </a:rPr>
            <a:t>της εταιρικής χρήσεως που έληξε την 31η Δεκεμβρίου 1999. Ο έλεγχός μας, στα πλαίσια του οποίου λάβαμε και γνώση πλήρους λογιστικού απολογισμού των εργασιών των υποκαταστημάτων της εταιρείας,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και που είναι σύμφωνοι με τις βασικές αρχές των Διεθνών Ελεγκτικών Προτύπων. Τέθηκαν στην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Γενικό Λογιστικό Σχέδιο.  Δεν τροποποιήθηκε η μέθοδος απογραφής σε σχέση με την 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προέκυψαν τα εξής:
</a:t>
          </a:r>
          <a:r>
            <a:rPr lang="en-US" cap="none" sz="1000" b="0" i="0" u="none" baseline="0">
              <a:solidFill>
                <a:srgbClr val="000000"/>
              </a:solidFill>
              <a:latin typeface="Arial Greek"/>
              <a:ea typeface="Arial Greek"/>
              <a:cs typeface="Arial Greek"/>
            </a:rPr>
            <a:t>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η παραπάνω παρατήρησή  μας και οι σημειώσεις της εταιρείας κάτω από τον Ισολογισμό,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p>
      </xdr:txBody>
    </xdr:sp>
    <xdr:clientData/>
  </xdr:twoCellAnchor>
  <xdr:twoCellAnchor>
    <xdr:from>
      <xdr:col>1</xdr:col>
      <xdr:colOff>38100</xdr:colOff>
      <xdr:row>141</xdr:row>
      <xdr:rowOff>0</xdr:rowOff>
    </xdr:from>
    <xdr:to>
      <xdr:col>16</xdr:col>
      <xdr:colOff>0</xdr:colOff>
      <xdr:row>141</xdr:row>
      <xdr:rowOff>0</xdr:rowOff>
    </xdr:to>
    <xdr:sp>
      <xdr:nvSpPr>
        <xdr:cNvPr id="4" name="Text 5"/>
        <xdr:cNvSpPr txBox="1">
          <a:spLocks noChangeArrowheads="1"/>
        </xdr:cNvSpPr>
      </xdr:nvSpPr>
      <xdr:spPr>
        <a:xfrm>
          <a:off x="200025" y="24669750"/>
          <a:ext cx="9677400" cy="0"/>
        </a:xfrm>
        <a:prstGeom prst="rect">
          <a:avLst/>
        </a:prstGeom>
        <a:solidFill>
          <a:srgbClr val="FFFFFF"/>
        </a:solidFill>
        <a:ln w="1" cmpd="sng">
          <a:noFill/>
        </a:ln>
      </xdr:spPr>
      <xdr:txBody>
        <a:bodyPr vertOverflow="clip" wrap="square" lIns="36576" tIns="27432" rIns="36576" bIns="0"/>
        <a:p>
          <a:pPr algn="ctr">
            <a:defRPr/>
          </a:pPr>
          <a:r>
            <a:rPr lang="en-US" cap="none" sz="1400" b="1" i="0" u="sng" baseline="0">
              <a:solidFill>
                <a:srgbClr val="000000"/>
              </a:solidFill>
              <a:latin typeface="Arial Greek"/>
              <a:ea typeface="Arial Greek"/>
              <a:cs typeface="Arial Greek"/>
            </a:rPr>
            <a:t>ΠΙΣΤΟΠΟΙΗΤΙΚΟ ΕΛΕΓΧΟΥ ΟΡΚΩΤΟΥ ΕΛΕΓΚΤΗ ΛΟΓΙΣΤΗ
</a:t>
          </a:r>
          <a:r>
            <a:rPr lang="en-US" cap="none" sz="1400" b="1" i="0" u="sng" baseline="0">
              <a:solidFill>
                <a:srgbClr val="000000"/>
              </a:solidFill>
              <a:latin typeface="Arial Greek"/>
              <a:ea typeface="Arial Greek"/>
              <a:cs typeface="Arial Greek"/>
            </a:rPr>
            <a:t>Προς τους κ.κ. Μετόχους της Ανώνυμης Εταιρείας ………………………………………….</a:t>
          </a:r>
        </a:p>
      </xdr:txBody>
    </xdr:sp>
    <xdr:clientData/>
  </xdr:twoCellAnchor>
  <xdr:twoCellAnchor>
    <xdr:from>
      <xdr:col>1</xdr:col>
      <xdr:colOff>28575</xdr:colOff>
      <xdr:row>141</xdr:row>
      <xdr:rowOff>0</xdr:rowOff>
    </xdr:from>
    <xdr:to>
      <xdr:col>16</xdr:col>
      <xdr:colOff>19050</xdr:colOff>
      <xdr:row>141</xdr:row>
      <xdr:rowOff>0</xdr:rowOff>
    </xdr:to>
    <xdr:sp>
      <xdr:nvSpPr>
        <xdr:cNvPr id="5" name="Text 6"/>
        <xdr:cNvSpPr txBox="1">
          <a:spLocks noChangeArrowheads="1"/>
        </xdr:cNvSpPr>
      </xdr:nvSpPr>
      <xdr:spPr>
        <a:xfrm>
          <a:off x="190500" y="24669750"/>
          <a:ext cx="97059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"ΕΛΛΗΝΙΚΗ ΕΤΑΙΡΕΙΑ ΤΗΛΕΠΙΚΟΙΝΩΝΙΩΝ ΚΑΙ ΤΗΛΕΜΑΤΙΚΩΝ ΕΦΑΡΜΟΓΩΝ - ΑΝΩΝΥΜΗ ΕΤΑΙΡΕΙΑ (</a:t>
          </a:r>
          <a:r>
            <a:rPr lang="en-US" cap="none" sz="1000" b="0" i="0" u="none" baseline="0">
              <a:solidFill>
                <a:srgbClr val="000000"/>
              </a:solidFill>
              <a:latin typeface="Arial Greek"/>
              <a:ea typeface="Arial Greek"/>
              <a:cs typeface="Arial Greek"/>
            </a:rPr>
            <a:t>FORTHNET A.E.)" </a:t>
          </a:r>
          <a:r>
            <a:rPr lang="en-US" cap="none" sz="1000" b="0" i="0" u="none" baseline="0">
              <a:solidFill>
                <a:srgbClr val="000000"/>
              </a:solidFill>
              <a:latin typeface="Arial Greek"/>
              <a:ea typeface="Arial Greek"/>
              <a:cs typeface="Arial Greek"/>
            </a:rPr>
            <a:t>της εταιρικής χρήσεως που έληξε την 31η Δεκεμβρίου 1999. Ο έλεγχός μας, στα πλαίσια του οποίου λάβαμε και γνώση πλήρους λογιστικού απολογισμού των εργασιών των υποκαταστημάτων της εταιρείας,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και που είναι σύμφωνοι με τις βασικές αρχές των Διεθνών Ελεγκτικών Προτύπων. Τέθηκαν στην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Γενικό Λογιστικό Σχέδιο.  Δεν τροποποιήθηκε η μέθοδος απογραφής σε σχέση με την 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προέκυψαν τα εξής:
</a:t>
          </a:r>
          <a:r>
            <a:rPr lang="en-US" cap="none" sz="1000" b="0" i="0" u="none" baseline="0">
              <a:solidFill>
                <a:srgbClr val="000000"/>
              </a:solidFill>
              <a:latin typeface="Arial Greek"/>
              <a:ea typeface="Arial Greek"/>
              <a:cs typeface="Arial Greek"/>
            </a:rPr>
            <a:t>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η παραπάνω παρατήρησή  μας και οι σημειώσεις της εταιρείας κάτω από τον Ισολογισμό,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p>
      </xdr:txBody>
    </xdr:sp>
    <xdr:clientData/>
  </xdr:twoCellAnchor>
  <xdr:twoCellAnchor>
    <xdr:from>
      <xdr:col>0</xdr:col>
      <xdr:colOff>0</xdr:colOff>
      <xdr:row>108</xdr:row>
      <xdr:rowOff>0</xdr:rowOff>
    </xdr:from>
    <xdr:to>
      <xdr:col>21</xdr:col>
      <xdr:colOff>152400</xdr:colOff>
      <xdr:row>131</xdr:row>
      <xdr:rowOff>104775</xdr:rowOff>
    </xdr:to>
    <xdr:sp>
      <xdr:nvSpPr>
        <xdr:cNvPr id="6" name="Text 6"/>
        <xdr:cNvSpPr txBox="1">
          <a:spLocks noChangeArrowheads="1"/>
        </xdr:cNvSpPr>
      </xdr:nvSpPr>
      <xdr:spPr>
        <a:xfrm>
          <a:off x="0" y="19173825"/>
          <a:ext cx="14839950" cy="3829050"/>
        </a:xfrm>
        <a:prstGeom prst="rect">
          <a:avLst/>
        </a:prstGeom>
        <a:solidFill>
          <a:srgbClr val="FFFFFF"/>
        </a:solidFill>
        <a:ln w="1" cmpd="sng">
          <a:noFill/>
        </a:ln>
      </xdr:spPr>
      <xdr:txBody>
        <a:bodyPr vertOverflow="clip" wrap="square" lIns="36576" tIns="27432" rIns="36576" bIns="27432" anchor="ctr"/>
        <a:p>
          <a:pPr algn="l">
            <a:defRPr/>
          </a:pPr>
          <a:r>
            <a:rPr lang="en-US" cap="none" sz="1100" b="0" i="0" u="none" baseline="0">
              <a:solidFill>
                <a:srgbClr val="000000"/>
              </a:solidFill>
              <a:latin typeface="Calibri"/>
              <a:ea typeface="Calibri"/>
              <a:cs typeface="Calibri"/>
            </a:rPr>
            <a:t>Ελέγξαμε τις ανωτέρω Οικονομικές Καταστάσεις του «</a:t>
          </a:r>
          <a:r>
            <a:rPr lang="en-US" cap="none" sz="1100" b="1" i="0" u="none" baseline="0">
              <a:solidFill>
                <a:srgbClr val="000000"/>
              </a:solidFill>
              <a:latin typeface="Calibri"/>
              <a:ea typeface="Calibri"/>
              <a:cs typeface="Calibri"/>
            </a:rPr>
            <a:t>ΓΕΝΙΚΟΥ ΝΟΣΟΚΟΜΕΙΟΥ ΗΡΑΚΛΕΙΟΥ "ΒΕΝΙΖΕΛΕΙΟ-ΠΑΝΑΝΕΙΟ"</a:t>
          </a:r>
          <a:r>
            <a:rPr lang="en-US" cap="none" sz="1100" b="0" i="0" u="none" baseline="0">
              <a:solidFill>
                <a:srgbClr val="000000"/>
              </a:solidFill>
              <a:latin typeface="Calibri"/>
              <a:ea typeface="Calibri"/>
              <a:cs typeface="Calibri"/>
            </a:rPr>
            <a:t>», που αποτελούνται από τον ισολογισμό της 31ης Δεκεμβρίου 2010, την κατάσταση αποτελεσμάτων και τον πίνακα διαθέσεως αποτελεσμάτων της χρήσεως που έληξε την ημερομηνία αυτή, καθώς και το προσάρτημα. 
</a:t>
          </a:r>
          <a:r>
            <a:rPr lang="en-US" cap="none" sz="1100" b="1" i="0" u="none" baseline="0">
              <a:solidFill>
                <a:srgbClr val="000000"/>
              </a:solidFill>
              <a:latin typeface="Calibri"/>
              <a:ea typeface="Calibri"/>
              <a:cs typeface="Calibri"/>
            </a:rPr>
            <a:t>Ευθύνη Διοίκησης για τις Οικονομικές Καταστάσεις :</a:t>
          </a:r>
          <a:r>
            <a:rPr lang="en-US" cap="none" sz="1100" b="0" i="0" u="none" baseline="0">
              <a:solidFill>
                <a:srgbClr val="000000"/>
              </a:solidFill>
              <a:latin typeface="Calibri"/>
              <a:ea typeface="Calibri"/>
              <a:cs typeface="Calibri"/>
            </a:rPr>
            <a:t> Η διοίκηση του Νοσοκομείου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και τις ειδικότερες διατάξεις του Π.Δ. 146/2003,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100" b="1" i="0" u="none" baseline="0">
              <a:solidFill>
                <a:srgbClr val="000000"/>
              </a:solidFill>
              <a:latin typeface="Calibri"/>
              <a:ea typeface="Calibri"/>
              <a:cs typeface="Calibri"/>
            </a:rPr>
            <a:t>Ευθύνη Ελεγκτή: </a:t>
          </a:r>
          <a:r>
            <a:rPr lang="en-US" cap="none" sz="1100" b="0" i="0" u="none" baseline="0">
              <a:solidFill>
                <a:srgbClr val="000000"/>
              </a:solidFill>
              <a:latin typeface="Calibri"/>
              <a:ea typeface="Calibri"/>
              <a:cs typeface="Calibri"/>
            </a:rPr>
            <a:t>Δική μας ευθύνη είναι η έκφραση γνώμης επί αυτών των Οικονομικών Καταστάσεων, με βάση τον έλεγχό μας. Διενεργήσαμε τον έλεγχο σύμφωνα  με τα Διεθνή Πρότυπα. Ελέγχου Επίσης λάβαμε υπόψη μας και τις σχετικές διατάξεις του άρθρου 31 του Ν.3329/2005.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Το Νοσοκομείου εφάρμοσε ορθά το Κλαδικό Λογιστικό Σχέδιο Δημοσίων Μονάδων Υγείας Π.Δ. 146/21.5.2003</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Βάση για Γνώμη με Επιφύλαξη: </a:t>
          </a:r>
          <a:r>
            <a:rPr lang="en-US" cap="none" sz="1100" b="0" i="0" u="none" baseline="0">
              <a:solidFill>
                <a:srgbClr val="000000"/>
              </a:solidFill>
              <a:latin typeface="Calibri"/>
              <a:ea typeface="Calibri"/>
              <a:cs typeface="Calibri"/>
            </a:rPr>
            <a:t>Από τον έλεγχό μας προέκυψε ότι :  Επί ορισμένων ενσώματων ακινητοποιήσεων δεν διενεργήθηκαν αποσβέσεις, όπως θα έπρεπε σύμφωνα με τις λογιστικές αρχές, που προβλέπονται από την Ελληνική Νομοθεσία (κωδ. Ν. 2190/1920 και ΕΓΛΣ). Εξαιτίας του λόγου αυτού η αξία των ενσώματων ακινητοποιήσεων και τα Ίδια Κεφάλαια εμφανίζονται αυξημένα κατά ευρώ 730 χιλιάδες περίπου , τα αποτελέσματα χρήσης αυξημένα κατά ευρώ 500 χιλιάδες περίπου και αυτά της προηγούμενης κατά  ευρώ 230 χιλιάδες περίπου </a:t>
          </a:r>
          <a:r>
            <a:rPr lang="en-US" cap="none" sz="1100" b="1" i="0" u="none" baseline="0">
              <a:solidFill>
                <a:srgbClr val="000000"/>
              </a:solidFill>
              <a:latin typeface="Calibri"/>
              <a:ea typeface="Calibri"/>
              <a:cs typeface="Calibri"/>
            </a:rPr>
            <a:t>Γνώμη με Επιφύλαξη :</a:t>
          </a:r>
          <a:r>
            <a:rPr lang="en-US" cap="none" sz="1100" b="0" i="0" u="none" baseline="0">
              <a:solidFill>
                <a:srgbClr val="000000"/>
              </a:solidFill>
              <a:latin typeface="Calibri"/>
              <a:ea typeface="Calibri"/>
              <a:cs typeface="Calibri"/>
            </a:rPr>
            <a:t>Κατά τη γνώμη μας, εκτός από τις πιθανές επιπτώσεις του θέματος που μνημονεύεται στην παράγραφο ‘Βάση για Γνώμη με Επιφύλαξη’, οι συνημμένες οικονομικές καταστάσεις παρουσιάζουν εύλογα, από κάθε ουσιώδη άποψη, την οικονομική θέση του Γενικού Νοσοκομείου Ηρακλείου "ΒΕΝΙΖΕΛΕΙΟ-ΠΑΝΑΝΕΙΟ" κατά την 31η Δεκεμβρίου 2010 και την χρηματοοικονομική του επίδοση για τη χρήση που έληξε την ημερομηνία αυτή σύμφωνα με τα  Λογιστικά Πρότυπα που προδιαγράφονται από την Ελληνική Νομοθεσία και τις ειδικότερες διατάξεις του Π.Δ. 146/2003Χρηματοοικονομικής Αναφοράς, όπως αυτά έχουν υιοθετηθεί από την Ευρωπαϊκή Ένωση </a:t>
          </a:r>
          <a:r>
            <a:rPr lang="en-US" cap="none" sz="1100" b="1" i="0" u="none" baseline="0">
              <a:solidFill>
                <a:srgbClr val="000000"/>
              </a:solidFill>
              <a:latin typeface="Calibri"/>
              <a:ea typeface="Calibri"/>
              <a:cs typeface="Calibri"/>
            </a:rPr>
            <a:t>Αναφορά επί άλλων νομικών και κανονιστικών θεμάτων</a:t>
          </a:r>
          <a:r>
            <a:rPr lang="en-US" cap="none" sz="1100" b="0" i="0" u="none" baseline="0">
              <a:solidFill>
                <a:srgbClr val="000000"/>
              </a:solidFill>
              <a:latin typeface="Calibri"/>
              <a:ea typeface="Calibri"/>
              <a:cs typeface="Calibri"/>
            </a:rPr>
            <a:t> Επαληθεύσαμε τη συμφωνία και την αντιστοίχηση του περιεχομένου της Έκθεσης Διαχειρίσεως προς το Διοικητικό Συμβούλιο, με τις ανωτέρω οικονομικές καταστάσεις.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98</xdr:row>
      <xdr:rowOff>38100</xdr:rowOff>
    </xdr:from>
    <xdr:to>
      <xdr:col>21</xdr:col>
      <xdr:colOff>990600</xdr:colOff>
      <xdr:row>102</xdr:row>
      <xdr:rowOff>85725</xdr:rowOff>
    </xdr:to>
    <xdr:sp>
      <xdr:nvSpPr>
        <xdr:cNvPr id="1" name="Text 5"/>
        <xdr:cNvSpPr txBox="1">
          <a:spLocks noChangeArrowheads="1"/>
        </xdr:cNvSpPr>
      </xdr:nvSpPr>
      <xdr:spPr>
        <a:xfrm>
          <a:off x="85725" y="17287875"/>
          <a:ext cx="14716125" cy="685800"/>
        </a:xfrm>
        <a:prstGeom prst="rect">
          <a:avLst/>
        </a:prstGeom>
        <a:solidFill>
          <a:srgbClr val="FFFFFF"/>
        </a:solidFill>
        <a:ln w="1" cmpd="sng">
          <a:noFill/>
        </a:ln>
      </xdr:spPr>
      <xdr:txBody>
        <a:bodyPr vertOverflow="clip" wrap="square" lIns="45720" tIns="32004" rIns="45720" bIns="0"/>
        <a:p>
          <a:pPr algn="ctr">
            <a:defRPr/>
          </a:pPr>
          <a:r>
            <a:rPr lang="en-US" cap="none" sz="1400" b="1" i="0" u="sng" baseline="0">
              <a:solidFill>
                <a:srgbClr val="000000"/>
              </a:solidFill>
              <a:latin typeface="Tahoma"/>
              <a:ea typeface="Tahoma"/>
              <a:cs typeface="Tahoma"/>
            </a:rPr>
            <a:t>ΕΚΘΕΣΗ  ΕΛΕΓΧΟΥ ΑΝΕΞΑΡΤΗΤΩΝ</a:t>
          </a:r>
          <a:r>
            <a:rPr lang="en-US" cap="none" sz="1400" b="1" i="0" u="sng" baseline="0">
              <a:solidFill>
                <a:srgbClr val="000000"/>
              </a:solidFill>
              <a:latin typeface="Tahoma"/>
              <a:ea typeface="Tahoma"/>
              <a:cs typeface="Tahoma"/>
            </a:rPr>
            <a:t> </a:t>
          </a:r>
          <a:r>
            <a:rPr lang="en-US" cap="none" sz="1400" b="1" i="0" u="sng" baseline="0">
              <a:solidFill>
                <a:srgbClr val="000000"/>
              </a:solidFill>
              <a:latin typeface="Tahoma"/>
              <a:ea typeface="Tahoma"/>
              <a:cs typeface="Tahoma"/>
            </a:rPr>
            <a:t> ΟΡΚΩΤΩΝ</a:t>
          </a:r>
          <a:r>
            <a:rPr lang="en-US" cap="none" sz="1400" b="1" i="0" u="sng" baseline="0">
              <a:solidFill>
                <a:srgbClr val="000000"/>
              </a:solidFill>
              <a:latin typeface="Tahoma"/>
              <a:ea typeface="Tahoma"/>
              <a:cs typeface="Tahoma"/>
            </a:rPr>
            <a:t> </a:t>
          </a:r>
          <a:r>
            <a:rPr lang="en-US" cap="none" sz="1400" b="1" i="0" u="sng" baseline="0">
              <a:solidFill>
                <a:srgbClr val="000000"/>
              </a:solidFill>
              <a:latin typeface="Tahoma"/>
              <a:ea typeface="Tahoma"/>
              <a:cs typeface="Tahoma"/>
            </a:rPr>
            <a:t> ΕΛΕΓΚΤΩΝ  ΛΟΓΙΣΤΩΝ
</a:t>
          </a:r>
          <a:r>
            <a:rPr lang="en-US" cap="none" sz="1400" b="1" i="0" u="sng" baseline="0">
              <a:solidFill>
                <a:srgbClr val="000000"/>
              </a:solidFill>
              <a:latin typeface="Arial"/>
              <a:ea typeface="Arial"/>
              <a:cs typeface="Arial"/>
            </a:rPr>
            <a:t>Προς το Δ.Σ. του </a:t>
          </a:r>
          <a:r>
            <a:rPr lang="en-US" cap="none" sz="1400" b="1" i="0" u="sng" baseline="0">
              <a:solidFill>
                <a:srgbClr val="000000"/>
              </a:solidFill>
              <a:latin typeface="Tahoma"/>
              <a:ea typeface="Tahoma"/>
              <a:cs typeface="Tahoma"/>
            </a:rPr>
            <a:t>ΓΕΝΙΚΟΥ ΝΟΣΟΚΟΜΕΙΟΥ ΗΡΑΚΛΕΙΟΥ "ΒΕΝΙΖΕΛΕΙΟ-ΠΑΝΑΝΕΙΟ"</a:t>
          </a:r>
        </a:p>
      </xdr:txBody>
    </xdr:sp>
    <xdr:clientData/>
  </xdr:twoCellAnchor>
  <xdr:twoCellAnchor>
    <xdr:from>
      <xdr:col>0</xdr:col>
      <xdr:colOff>0</xdr:colOff>
      <xdr:row>103</xdr:row>
      <xdr:rowOff>57150</xdr:rowOff>
    </xdr:from>
    <xdr:to>
      <xdr:col>21</xdr:col>
      <xdr:colOff>1057275</xdr:colOff>
      <xdr:row>127</xdr:row>
      <xdr:rowOff>47625</xdr:rowOff>
    </xdr:to>
    <xdr:sp>
      <xdr:nvSpPr>
        <xdr:cNvPr id="2" name="Text 6"/>
        <xdr:cNvSpPr txBox="1">
          <a:spLocks noChangeArrowheads="1"/>
        </xdr:cNvSpPr>
      </xdr:nvSpPr>
      <xdr:spPr>
        <a:xfrm>
          <a:off x="0" y="18097500"/>
          <a:ext cx="14868525" cy="3876675"/>
        </a:xfrm>
        <a:prstGeom prst="rect">
          <a:avLst/>
        </a:prstGeom>
        <a:solidFill>
          <a:srgbClr val="FFFFFF"/>
        </a:solidFill>
        <a:ln w="1" cmpd="sng">
          <a:noFill/>
        </a:ln>
      </xdr:spPr>
      <xdr:txBody>
        <a:bodyPr vertOverflow="clip" wrap="square" lIns="36576" tIns="27432" rIns="36576" bIns="27432" anchor="ctr"/>
        <a:p>
          <a:pPr algn="just">
            <a:defRPr/>
          </a:pPr>
          <a:r>
            <a:rPr lang="en-US" cap="none" sz="1200" b="1" i="0" u="none" baseline="0">
              <a:solidFill>
                <a:srgbClr val="000000"/>
              </a:solidFill>
              <a:latin typeface="Arial"/>
              <a:ea typeface="Arial"/>
              <a:cs typeface="Arial"/>
            </a:rPr>
            <a:t>Έκθεση  επί των Οικονομικών  Καταστάσεων: </a:t>
          </a:r>
          <a:r>
            <a:rPr lang="en-US" cap="none" sz="1200" b="0" i="0" u="none" baseline="0">
              <a:solidFill>
                <a:srgbClr val="000000"/>
              </a:solidFill>
              <a:latin typeface="Arial"/>
              <a:ea typeface="Arial"/>
              <a:cs typeface="Arial"/>
            </a:rPr>
            <a:t>Ελέγξαμε τις ανωτέρω Οικονομικές Καταστάσεις του «</a:t>
          </a:r>
          <a:r>
            <a:rPr lang="en-US" cap="none" sz="1200" b="1" i="0" u="none" baseline="0">
              <a:solidFill>
                <a:srgbClr val="000000"/>
              </a:solidFill>
              <a:latin typeface="Arial"/>
              <a:ea typeface="Arial"/>
              <a:cs typeface="Arial"/>
            </a:rPr>
            <a:t>ΓΕΝΙΚΟΥ ΝΟΣΟΚΟΜΕΙΟΥ ΗΡΑΚΛΕΙΟΥ "ΒΕΝΙΖΕΛΕΙΟ-ΠΑΝΑΝΕΙΟ"</a:t>
          </a:r>
          <a:r>
            <a:rPr lang="en-US" cap="none" sz="1200" b="0" i="0" u="none" baseline="0">
              <a:solidFill>
                <a:srgbClr val="000000"/>
              </a:solidFill>
              <a:latin typeface="Arial"/>
              <a:ea typeface="Arial"/>
              <a:cs typeface="Arial"/>
            </a:rPr>
            <a:t>», που αποτελούνται από τον ισολογισμό της 31ης Δεκεμβρίου 2009, την κατάσταση αποτελεσμάτων και τον πίνακα διαθέσεως αποτελεσμάτων της χρήσεως που έληξε την ημερομηνία αυτή, καθώς και το προσάρτημα. 
</a:t>
          </a:r>
          <a:r>
            <a:rPr lang="en-US" cap="none" sz="1200" b="1" i="0" u="none" baseline="0">
              <a:solidFill>
                <a:srgbClr val="000000"/>
              </a:solidFill>
              <a:latin typeface="Arial"/>
              <a:ea typeface="Arial"/>
              <a:cs typeface="Arial"/>
            </a:rPr>
            <a:t>Ευθύνη Διοίκησης για τις Οικονομικές Καταστάσεις :</a:t>
          </a:r>
          <a:r>
            <a:rPr lang="en-US" cap="none" sz="1200" b="0" i="0" u="none" baseline="0">
              <a:solidFill>
                <a:srgbClr val="000000"/>
              </a:solidFill>
              <a:latin typeface="Arial"/>
              <a:ea typeface="Arial"/>
              <a:cs typeface="Arial"/>
            </a:rPr>
            <a:t> Η διοίκηση του Νοσοκομείου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και τις ειδικότερες διατάξεις του Π.Δ. 146/2003,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200" b="1" i="0" u="none" baseline="0">
              <a:solidFill>
                <a:srgbClr val="000000"/>
              </a:solidFill>
              <a:latin typeface="Arial"/>
              <a:ea typeface="Arial"/>
              <a:cs typeface="Arial"/>
            </a:rPr>
            <a:t>Ευθύνη Ελεγκτή: </a:t>
          </a:r>
          <a:r>
            <a:rPr lang="en-US" cap="none" sz="1200" b="0" i="0" u="none" baseline="0">
              <a:solidFill>
                <a:srgbClr val="000000"/>
              </a:solidFill>
              <a:latin typeface="Arial"/>
              <a:ea typeface="Arial"/>
              <a:cs typeface="Arial"/>
            </a:rPr>
            <a:t>Δική μας ευθύνη είναι η έκφραση γνώμης επί αυτών των Οικονομικών Καταστάσεων, με βάση τον έλεγχό μας. Διενεργήσαμε τον έλεγχο σύμφωνα  με τα Διεθνή Πρότυπα. Ελέγχου Επίσης λάβαμε υπόψη μας και τις σχετικές διατάξεις του άρθρου 31 του Ν.3329/2005.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200" b="1" i="0" u="none" baseline="0">
              <a:solidFill>
                <a:srgbClr val="000000"/>
              </a:solidFill>
              <a:latin typeface="Arial"/>
              <a:ea typeface="Arial"/>
              <a:cs typeface="Arial"/>
            </a:rPr>
            <a:t>Γνώμη: </a:t>
          </a:r>
          <a:r>
            <a:rPr lang="en-US" cap="none" sz="1200" b="0" i="0" u="none" baseline="0">
              <a:solidFill>
                <a:srgbClr val="000000"/>
              </a:solidFill>
              <a:latin typeface="Arial"/>
              <a:ea typeface="Arial"/>
              <a:cs typeface="Arial"/>
            </a:rPr>
            <a:t>Κατά τη γνώμη μας, οι ανωτέρω οικονομικές καταστάσεις παρουσιάζουν εύλογα, από κάθε ουσιώδη άποψη, την οικονομική θέση του Γενικού Νοσοκομείου Ηρακλείου "ΒΕΝΙΖΕΛΕΙΟ-ΠΑΝΑΝΕΙΟ" κατά την 31η Δεκεμβρίου 2009 και την χρηματοοικονομική του επίδοση για τη χρήση που έληξε την ημερομηνία αυτή σύμφωνα με τα  Λογιστικά Πρότυπα που προδιαγράφονται από την Ελληνική Νομοθεσία και τις ειδικότερες διατάξεις του Π.Δ. 146/2003. 
</a:t>
          </a:r>
          <a:r>
            <a:rPr lang="en-US" cap="none" sz="1200" b="1" i="0" u="none" baseline="0">
              <a:solidFill>
                <a:srgbClr val="000000"/>
              </a:solidFill>
              <a:latin typeface="Arial"/>
              <a:ea typeface="Arial"/>
              <a:cs typeface="Arial"/>
            </a:rPr>
            <a:t>Αναφορά επί άλλων νομικών και κανονιστικών θεμάτων</a:t>
          </a:r>
          <a:r>
            <a:rPr lang="en-US" cap="none" sz="1100" b="1" i="0" u="none" baseline="0">
              <a:solidFill>
                <a:srgbClr val="000000"/>
              </a:solidFill>
              <a:latin typeface="Calibri"/>
              <a:ea typeface="Calibri"/>
              <a:cs typeface="Calibri"/>
            </a:rPr>
            <a:t>:</a:t>
          </a:r>
          <a:r>
            <a:rPr lang="en-US" cap="none" sz="1200" b="0" i="0" u="none" baseline="0">
              <a:solidFill>
                <a:srgbClr val="000000"/>
              </a:solidFill>
              <a:latin typeface="Arial"/>
              <a:ea typeface="Arial"/>
              <a:cs typeface="Arial"/>
            </a:rPr>
            <a:t> Επαληθεύσαμε τη συμφωνία και την αντιστοίχηση του περιεχομένου της Έκθεσης Διαχειρίσεως προς το Διοικητικό Συμβούλιο, με τις ανωτέρω οικονομικές καταστάσεις.
</a:t>
          </a:r>
        </a:p>
      </xdr:txBody>
    </xdr:sp>
    <xdr:clientData/>
  </xdr:twoCellAnchor>
  <xdr:twoCellAnchor>
    <xdr:from>
      <xdr:col>1</xdr:col>
      <xdr:colOff>38100</xdr:colOff>
      <xdr:row>133</xdr:row>
      <xdr:rowOff>0</xdr:rowOff>
    </xdr:from>
    <xdr:to>
      <xdr:col>24</xdr:col>
      <xdr:colOff>0</xdr:colOff>
      <xdr:row>133</xdr:row>
      <xdr:rowOff>0</xdr:rowOff>
    </xdr:to>
    <xdr:sp>
      <xdr:nvSpPr>
        <xdr:cNvPr id="3" name="Text 5"/>
        <xdr:cNvSpPr txBox="1">
          <a:spLocks noChangeArrowheads="1"/>
        </xdr:cNvSpPr>
      </xdr:nvSpPr>
      <xdr:spPr>
        <a:xfrm>
          <a:off x="200025" y="22983825"/>
          <a:ext cx="16078200" cy="0"/>
        </a:xfrm>
        <a:prstGeom prst="rect">
          <a:avLst/>
        </a:prstGeom>
        <a:solidFill>
          <a:srgbClr val="FFFFFF"/>
        </a:solidFill>
        <a:ln w="1" cmpd="sng">
          <a:noFill/>
        </a:ln>
      </xdr:spPr>
      <xdr:txBody>
        <a:bodyPr vertOverflow="clip" wrap="square" lIns="36576" tIns="27432" rIns="36576" bIns="0"/>
        <a:p>
          <a:pPr algn="ctr">
            <a:defRPr/>
          </a:pPr>
          <a:r>
            <a:rPr lang="en-US" cap="none" sz="1400" b="1" i="0" u="sng" baseline="0">
              <a:solidFill>
                <a:srgbClr val="000000"/>
              </a:solidFill>
              <a:latin typeface="Arial Greek"/>
              <a:ea typeface="Arial Greek"/>
              <a:cs typeface="Arial Greek"/>
            </a:rPr>
            <a:t>ΠΙΣΤΟΠΟΙΗΤΙΚΟ ΕΛΕΓΧΟΥ ΟΡΚΩΤΟΥ ΕΛΕΓΚΤΗ ΛΟΓΙΣΤΗ
</a:t>
          </a:r>
          <a:r>
            <a:rPr lang="en-US" cap="none" sz="1400" b="1" i="0" u="sng" baseline="0">
              <a:solidFill>
                <a:srgbClr val="000000"/>
              </a:solidFill>
              <a:latin typeface="Arial Greek"/>
              <a:ea typeface="Arial Greek"/>
              <a:cs typeface="Arial Greek"/>
            </a:rPr>
            <a:t>Προς τους κ.κ. Μετόχους της Ανώνυμης Εταιρείας ………………………………………….</a:t>
          </a:r>
        </a:p>
      </xdr:txBody>
    </xdr:sp>
    <xdr:clientData/>
  </xdr:twoCellAnchor>
  <xdr:twoCellAnchor>
    <xdr:from>
      <xdr:col>1</xdr:col>
      <xdr:colOff>28575</xdr:colOff>
      <xdr:row>133</xdr:row>
      <xdr:rowOff>0</xdr:rowOff>
    </xdr:from>
    <xdr:to>
      <xdr:col>23</xdr:col>
      <xdr:colOff>1114425</xdr:colOff>
      <xdr:row>133</xdr:row>
      <xdr:rowOff>0</xdr:rowOff>
    </xdr:to>
    <xdr:sp>
      <xdr:nvSpPr>
        <xdr:cNvPr id="4" name="Text 6"/>
        <xdr:cNvSpPr txBox="1">
          <a:spLocks noChangeArrowheads="1"/>
        </xdr:cNvSpPr>
      </xdr:nvSpPr>
      <xdr:spPr>
        <a:xfrm>
          <a:off x="190500" y="22983825"/>
          <a:ext cx="159639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"ΕΛΛΗΝΙΚΗ ΕΤΑΙΡΕΙΑ ΤΗΛΕΠΙΚΟΙΝΩΝΙΩΝ ΚΑΙ ΤΗΛΕΜΑΤΙΚΩΝ ΕΦΑΡΜΟΓΩΝ - ΑΝΩΝΥΜΗ ΕΤΑΙΡΕΙΑ (</a:t>
          </a:r>
          <a:r>
            <a:rPr lang="en-US" cap="none" sz="1000" b="0" i="0" u="none" baseline="0">
              <a:solidFill>
                <a:srgbClr val="000000"/>
              </a:solidFill>
              <a:latin typeface="Arial Greek"/>
              <a:ea typeface="Arial Greek"/>
              <a:cs typeface="Arial Greek"/>
            </a:rPr>
            <a:t>FORTHNET A.E.)" </a:t>
          </a:r>
          <a:r>
            <a:rPr lang="en-US" cap="none" sz="1000" b="0" i="0" u="none" baseline="0">
              <a:solidFill>
                <a:srgbClr val="000000"/>
              </a:solidFill>
              <a:latin typeface="Arial Greek"/>
              <a:ea typeface="Arial Greek"/>
              <a:cs typeface="Arial Greek"/>
            </a:rPr>
            <a:t>της εταιρικής χρήσεως που έληξε την 31η Δεκεμβρίου 1999. Ο έλεγχός μας, στα πλαίσια του οποίου λάβαμε και γνώση πλήρους λογιστικού απολογισμού των εργασιών των υποκαταστημάτων της εταιρείας,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και που είναι σύμφωνοι με τις βασικές αρχές των Διεθνών Ελεγκτικών Προτύπων. Τέθηκαν στην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Γενικό Λογιστικό Σχέδιο.  Δεν τροποποιήθηκε η μέθοδος απογραφής σε σχέση με την 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προέκυψαν τα εξής:
</a:t>
          </a:r>
          <a:r>
            <a:rPr lang="en-US" cap="none" sz="1000" b="0" i="0" u="none" baseline="0">
              <a:solidFill>
                <a:srgbClr val="000000"/>
              </a:solidFill>
              <a:latin typeface="Arial Greek"/>
              <a:ea typeface="Arial Greek"/>
              <a:cs typeface="Arial Greek"/>
            </a:rPr>
            <a:t>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η παραπάνω παρατήρησή  μας και οι σημειώσεις της εταιρείας κάτω από τον Ισολογισμό,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p>
      </xdr:txBody>
    </xdr:sp>
    <xdr:clientData/>
  </xdr:twoCellAnchor>
  <xdr:twoCellAnchor>
    <xdr:from>
      <xdr:col>1</xdr:col>
      <xdr:colOff>38100</xdr:colOff>
      <xdr:row>134</xdr:row>
      <xdr:rowOff>0</xdr:rowOff>
    </xdr:from>
    <xdr:to>
      <xdr:col>16</xdr:col>
      <xdr:colOff>0</xdr:colOff>
      <xdr:row>134</xdr:row>
      <xdr:rowOff>0</xdr:rowOff>
    </xdr:to>
    <xdr:sp>
      <xdr:nvSpPr>
        <xdr:cNvPr id="5" name="Text 5"/>
        <xdr:cNvSpPr txBox="1">
          <a:spLocks noChangeArrowheads="1"/>
        </xdr:cNvSpPr>
      </xdr:nvSpPr>
      <xdr:spPr>
        <a:xfrm>
          <a:off x="200025" y="23202900"/>
          <a:ext cx="9353550" cy="0"/>
        </a:xfrm>
        <a:prstGeom prst="rect">
          <a:avLst/>
        </a:prstGeom>
        <a:solidFill>
          <a:srgbClr val="FFFFFF"/>
        </a:solidFill>
        <a:ln w="1" cmpd="sng">
          <a:noFill/>
        </a:ln>
      </xdr:spPr>
      <xdr:txBody>
        <a:bodyPr vertOverflow="clip" wrap="square" lIns="36576" tIns="27432" rIns="36576" bIns="0"/>
        <a:p>
          <a:pPr algn="ctr">
            <a:defRPr/>
          </a:pPr>
          <a:r>
            <a:rPr lang="en-US" cap="none" sz="1400" b="1" i="0" u="sng" baseline="0">
              <a:solidFill>
                <a:srgbClr val="000000"/>
              </a:solidFill>
              <a:latin typeface="Arial Greek"/>
              <a:ea typeface="Arial Greek"/>
              <a:cs typeface="Arial Greek"/>
            </a:rPr>
            <a:t>ΠΙΣΤΟΠΟΙΗΤΙΚΟ ΕΛΕΓΧΟΥ ΟΡΚΩΤΟΥ ΕΛΕΓΚΤΗ ΛΟΓΙΣΤΗ
</a:t>
          </a:r>
          <a:r>
            <a:rPr lang="en-US" cap="none" sz="1400" b="1" i="0" u="sng" baseline="0">
              <a:solidFill>
                <a:srgbClr val="000000"/>
              </a:solidFill>
              <a:latin typeface="Arial Greek"/>
              <a:ea typeface="Arial Greek"/>
              <a:cs typeface="Arial Greek"/>
            </a:rPr>
            <a:t>Προς τους κ.κ. Μετόχους της Ανώνυμης Εταιρείας ………………………………………….</a:t>
          </a:r>
        </a:p>
      </xdr:txBody>
    </xdr:sp>
    <xdr:clientData/>
  </xdr:twoCellAnchor>
  <xdr:twoCellAnchor>
    <xdr:from>
      <xdr:col>1</xdr:col>
      <xdr:colOff>28575</xdr:colOff>
      <xdr:row>134</xdr:row>
      <xdr:rowOff>0</xdr:rowOff>
    </xdr:from>
    <xdr:to>
      <xdr:col>16</xdr:col>
      <xdr:colOff>19050</xdr:colOff>
      <xdr:row>134</xdr:row>
      <xdr:rowOff>0</xdr:rowOff>
    </xdr:to>
    <xdr:sp>
      <xdr:nvSpPr>
        <xdr:cNvPr id="6" name="Text 6"/>
        <xdr:cNvSpPr txBox="1">
          <a:spLocks noChangeArrowheads="1"/>
        </xdr:cNvSpPr>
      </xdr:nvSpPr>
      <xdr:spPr>
        <a:xfrm>
          <a:off x="190500" y="23202900"/>
          <a:ext cx="93821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"ΕΛΛΗΝΙΚΗ ΕΤΑΙΡΕΙΑ ΤΗΛΕΠΙΚΟΙΝΩΝΙΩΝ ΚΑΙ ΤΗΛΕΜΑΤΙΚΩΝ ΕΦΑΡΜΟΓΩΝ - ΑΝΩΝΥΜΗ ΕΤΑΙΡΕΙΑ (</a:t>
          </a:r>
          <a:r>
            <a:rPr lang="en-US" cap="none" sz="1000" b="0" i="0" u="none" baseline="0">
              <a:solidFill>
                <a:srgbClr val="000000"/>
              </a:solidFill>
              <a:latin typeface="Arial Greek"/>
              <a:ea typeface="Arial Greek"/>
              <a:cs typeface="Arial Greek"/>
            </a:rPr>
            <a:t>FORTHNET A.E.)" </a:t>
          </a:r>
          <a:r>
            <a:rPr lang="en-US" cap="none" sz="1000" b="0" i="0" u="none" baseline="0">
              <a:solidFill>
                <a:srgbClr val="000000"/>
              </a:solidFill>
              <a:latin typeface="Arial Greek"/>
              <a:ea typeface="Arial Greek"/>
              <a:cs typeface="Arial Greek"/>
            </a:rPr>
            <a:t>της εταιρικής χρήσεως που έληξε την 31η Δεκεμβρίου 1999. Ο έλεγχός μας, στα πλαίσια του οποίου λάβαμε και γνώση πλήρους λογιστικού απολογισμού των εργασιών των υποκαταστημάτων της εταιρείας,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και που είναι σύμφωνοι με τις βασικές αρχές των Διεθνών Ελεγκτικών Προτύπων. Τέθηκαν στην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Γενικό Λογιστικό Σχέδιο.  Δεν τροποποιήθηκε η μέθοδος απογραφής σε σχέση με την 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προέκυψαν τα εξής:
</a:t>
          </a:r>
          <a:r>
            <a:rPr lang="en-US" cap="none" sz="1000" b="0" i="0" u="none" baseline="0">
              <a:solidFill>
                <a:srgbClr val="000000"/>
              </a:solidFill>
              <a:latin typeface="Arial Greek"/>
              <a:ea typeface="Arial Greek"/>
              <a:cs typeface="Arial Greek"/>
            </a:rPr>
            <a:t>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η παραπάνω παρατήρησή  μας και οι σημειώσεις της εταιρείας κάτω από τον Ισολογισμό,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103</xdr:row>
      <xdr:rowOff>57150</xdr:rowOff>
    </xdr:from>
    <xdr:to>
      <xdr:col>19</xdr:col>
      <xdr:colOff>342900</xdr:colOff>
      <xdr:row>107</xdr:row>
      <xdr:rowOff>85725</xdr:rowOff>
    </xdr:to>
    <xdr:sp>
      <xdr:nvSpPr>
        <xdr:cNvPr id="1" name="Text 5"/>
        <xdr:cNvSpPr txBox="1">
          <a:spLocks noChangeArrowheads="1"/>
        </xdr:cNvSpPr>
      </xdr:nvSpPr>
      <xdr:spPr>
        <a:xfrm>
          <a:off x="0" y="17354550"/>
          <a:ext cx="14068425" cy="676275"/>
        </a:xfrm>
        <a:prstGeom prst="rect">
          <a:avLst/>
        </a:prstGeom>
        <a:solidFill>
          <a:srgbClr val="FFFFFF"/>
        </a:solidFill>
        <a:ln w="1" cmpd="sng">
          <a:noFill/>
        </a:ln>
      </xdr:spPr>
      <xdr:txBody>
        <a:bodyPr vertOverflow="clip" wrap="square" lIns="45720" tIns="32004" rIns="45720" bIns="0"/>
        <a:p>
          <a:pPr algn="ctr">
            <a:defRPr/>
          </a:pPr>
          <a:r>
            <a:rPr lang="en-US" cap="none" sz="1400" b="1" i="0" u="sng" baseline="0">
              <a:solidFill>
                <a:srgbClr val="000000"/>
              </a:solidFill>
              <a:latin typeface="Tahoma"/>
              <a:ea typeface="Tahoma"/>
              <a:cs typeface="Tahoma"/>
            </a:rPr>
            <a:t>ΕΚΘΕΣΗ  ΕΛΕΓΧΟΥ ΑΝΕΞΑΡΤΗΤΩΝ</a:t>
          </a:r>
          <a:r>
            <a:rPr lang="en-US" cap="none" sz="1400" b="1" i="0" u="sng" baseline="0">
              <a:solidFill>
                <a:srgbClr val="000000"/>
              </a:solidFill>
              <a:latin typeface="Tahoma"/>
              <a:ea typeface="Tahoma"/>
              <a:cs typeface="Tahoma"/>
            </a:rPr>
            <a:t> </a:t>
          </a:r>
          <a:r>
            <a:rPr lang="en-US" cap="none" sz="1400" b="1" i="0" u="sng" baseline="0">
              <a:solidFill>
                <a:srgbClr val="000000"/>
              </a:solidFill>
              <a:latin typeface="Tahoma"/>
              <a:ea typeface="Tahoma"/>
              <a:cs typeface="Tahoma"/>
            </a:rPr>
            <a:t> ΟΡΚΩΤΩΝ</a:t>
          </a:r>
          <a:r>
            <a:rPr lang="en-US" cap="none" sz="1400" b="1" i="0" u="sng" baseline="0">
              <a:solidFill>
                <a:srgbClr val="000000"/>
              </a:solidFill>
              <a:latin typeface="Tahoma"/>
              <a:ea typeface="Tahoma"/>
              <a:cs typeface="Tahoma"/>
            </a:rPr>
            <a:t> </a:t>
          </a:r>
          <a:r>
            <a:rPr lang="en-US" cap="none" sz="1400" b="1" i="0" u="sng" baseline="0">
              <a:solidFill>
                <a:srgbClr val="000000"/>
              </a:solidFill>
              <a:latin typeface="Tahoma"/>
              <a:ea typeface="Tahoma"/>
              <a:cs typeface="Tahoma"/>
            </a:rPr>
            <a:t> ΕΛΕΓΚΤΩΝ  ΛΟΓΙΣΤΩΝ
</a:t>
          </a:r>
          <a:r>
            <a:rPr lang="en-US" cap="none" sz="1400" b="1" i="0" u="none" baseline="0">
              <a:solidFill>
                <a:srgbClr val="000000"/>
              </a:solidFill>
              <a:latin typeface="Arial"/>
              <a:ea typeface="Arial"/>
              <a:cs typeface="Arial"/>
            </a:rPr>
            <a:t>Προς το Δ.Σ. του </a:t>
          </a:r>
          <a:r>
            <a:rPr lang="en-US" cap="none" sz="1400" b="1" i="0" u="sng" baseline="0">
              <a:solidFill>
                <a:srgbClr val="000000"/>
              </a:solidFill>
              <a:latin typeface="Tahoma"/>
              <a:ea typeface="Tahoma"/>
              <a:cs typeface="Tahoma"/>
            </a:rPr>
            <a:t>ΓΕΝΙΚΟΥ ΝΟΣΟΚΟΜΕΙΟΥ ΗΡΑΚΛΕΙΟΥ "ΒΕΝΙΖΕΛΕΙΟ-ΠΑΝΑΝΕΙΟ"</a:t>
          </a:r>
        </a:p>
      </xdr:txBody>
    </xdr:sp>
    <xdr:clientData/>
  </xdr:twoCellAnchor>
  <xdr:twoCellAnchor>
    <xdr:from>
      <xdr:col>0</xdr:col>
      <xdr:colOff>0</xdr:colOff>
      <xdr:row>109</xdr:row>
      <xdr:rowOff>0</xdr:rowOff>
    </xdr:from>
    <xdr:to>
      <xdr:col>21</xdr:col>
      <xdr:colOff>1057275</xdr:colOff>
      <xdr:row>131</xdr:row>
      <xdr:rowOff>142875</xdr:rowOff>
    </xdr:to>
    <xdr:sp>
      <xdr:nvSpPr>
        <xdr:cNvPr id="2" name="Text 6"/>
        <xdr:cNvSpPr txBox="1">
          <a:spLocks noChangeArrowheads="1"/>
        </xdr:cNvSpPr>
      </xdr:nvSpPr>
      <xdr:spPr>
        <a:xfrm>
          <a:off x="0" y="18259425"/>
          <a:ext cx="16116300" cy="3686175"/>
        </a:xfrm>
        <a:prstGeom prst="rect">
          <a:avLst/>
        </a:prstGeom>
        <a:solidFill>
          <a:srgbClr val="FFFFFF"/>
        </a:solidFill>
        <a:ln w="1" cmpd="sng">
          <a:noFill/>
        </a:ln>
      </xdr:spPr>
      <xdr:txBody>
        <a:bodyPr vertOverflow="clip" wrap="square" lIns="36576" tIns="27432" rIns="36576" bIns="27432" anchor="ctr"/>
        <a:p>
          <a:pPr algn="just">
            <a:defRPr/>
          </a:pPr>
          <a:r>
            <a:rPr lang="en-US" cap="none" sz="1200" b="1" i="0" u="none" baseline="0">
              <a:solidFill>
                <a:srgbClr val="000000"/>
              </a:solidFill>
              <a:latin typeface="Arial"/>
              <a:ea typeface="Arial"/>
              <a:cs typeface="Arial"/>
            </a:rPr>
            <a:t>Έκθεση  επί των Οικονομικών  Καταστάσεων: </a:t>
          </a:r>
          <a:r>
            <a:rPr lang="en-US" cap="none" sz="1200" b="0" i="0" u="none" baseline="0">
              <a:solidFill>
                <a:srgbClr val="000000"/>
              </a:solidFill>
              <a:latin typeface="Arial"/>
              <a:ea typeface="Arial"/>
              <a:cs typeface="Arial"/>
            </a:rPr>
            <a:t>Ελέγξαμε τις ανωτέρω Οικονομικές Καταστάσεις του «</a:t>
          </a:r>
          <a:r>
            <a:rPr lang="en-US" cap="none" sz="1200" b="1" i="0" u="none" baseline="0">
              <a:solidFill>
                <a:srgbClr val="000000"/>
              </a:solidFill>
              <a:latin typeface="Arial"/>
              <a:ea typeface="Arial"/>
              <a:cs typeface="Arial"/>
            </a:rPr>
            <a:t>ΓΕΝΙΚΟΥ ΝΟΣΟΚΟΜΕΙΟΥ ΗΡΑΚΛΕΙΟΥ "ΒΕΝΙΖΕΛΕΙΟ-ΠΑΝΑΝΕΙΟ"</a:t>
          </a:r>
          <a:r>
            <a:rPr lang="en-US" cap="none" sz="1200" b="0" i="0" u="none" baseline="0">
              <a:solidFill>
                <a:srgbClr val="000000"/>
              </a:solidFill>
              <a:latin typeface="Arial"/>
              <a:ea typeface="Arial"/>
              <a:cs typeface="Arial"/>
            </a:rPr>
            <a:t>», που αποτελούνται από τον ισολογισμό της 31ης Δεκεμβρίου 2009, την κατάσταση αποτελεσμάτων και τον πίνακα διαθέσεως αποτελεσμάτων της χρήσεως που έληξε την ημερομηνία αυτή, καθώς και το προσάρτημα. 
</a:t>
          </a:r>
          <a:r>
            <a:rPr lang="en-US" cap="none" sz="1200" b="1" i="0" u="none" baseline="0">
              <a:solidFill>
                <a:srgbClr val="000000"/>
              </a:solidFill>
              <a:latin typeface="Arial"/>
              <a:ea typeface="Arial"/>
              <a:cs typeface="Arial"/>
            </a:rPr>
            <a:t>Ευθύνη Διοίκησης για τις Οικονομικές Καταστάσεις :</a:t>
          </a:r>
          <a:r>
            <a:rPr lang="en-US" cap="none" sz="1200" b="0" i="0" u="none" baseline="0">
              <a:solidFill>
                <a:srgbClr val="000000"/>
              </a:solidFill>
              <a:latin typeface="Arial"/>
              <a:ea typeface="Arial"/>
              <a:cs typeface="Arial"/>
            </a:rPr>
            <a:t> Η διοίκηση του Νοσοκομείου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και τις ειδικότερες διατάξεις του Π.Δ. 146/2003,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200" b="1" i="0" u="none" baseline="0">
              <a:solidFill>
                <a:srgbClr val="000000"/>
              </a:solidFill>
              <a:latin typeface="Arial"/>
              <a:ea typeface="Arial"/>
              <a:cs typeface="Arial"/>
            </a:rPr>
            <a:t>Ευθύνη Ελεγκτή: </a:t>
          </a:r>
          <a:r>
            <a:rPr lang="en-US" cap="none" sz="1200" b="0" i="0" u="none" baseline="0">
              <a:solidFill>
                <a:srgbClr val="000000"/>
              </a:solidFill>
              <a:latin typeface="Arial"/>
              <a:ea typeface="Arial"/>
              <a:cs typeface="Arial"/>
            </a:rPr>
            <a:t>Δική μας ευθύνη είναι η έκφραση γνώμης επί αυτών των Οικονομικών Καταστάσεων, με βάση τον έλεγχό μας. Διενεργήσαμε τον έλεγχο σύμφωνα  με τα Διεθνή Πρότυπα. Ελέγχου Επίσης λάβαμε υπόψη μας και τις σχετικές διατάξεις του άρθρου 31 του Ν.3329/2005.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Το Νοσοκομείου εφάρμοσε ορθά το Κλαδικό Λογιστικό Σχέδιο Δημοσίων Μονάδων Υγείας Π.Δ. 146/21.5.200</a:t>
          </a:r>
          <a:r>
            <a:rPr lang="en-US" cap="none" sz="1200" b="1" i="0" u="none" baseline="0">
              <a:solidFill>
                <a:srgbClr val="000000"/>
              </a:solidFill>
              <a:latin typeface="Arial"/>
              <a:ea typeface="Arial"/>
              <a:cs typeface="Arial"/>
            </a:rPr>
            <a:t>Γνώμη: </a:t>
          </a:r>
          <a:r>
            <a:rPr lang="en-US" cap="none" sz="1200" b="0" i="0" u="none" baseline="0">
              <a:solidFill>
                <a:srgbClr val="000000"/>
              </a:solidFill>
              <a:latin typeface="Arial"/>
              <a:ea typeface="Arial"/>
              <a:cs typeface="Arial"/>
            </a:rPr>
            <a:t>Κατά τη γνώμη μας, οι ανωτέρω οικονομικές καταστάσεις παρουσιάζουν εύλογα, από κάθε ουσιώδη άποψη, την οικονομική θέση του Γενικού Νοσοκομείου Ηρακλείου "ΒΕΝΙΖΕΛΕΙΟ-ΠΑΝΑΝΕΙΟ" κατά την 31η Δεκεμβρίου 2009 και την χρηματοοικονομική του επίδοση για τη χρήση που έληξε την ημερομηνία αυτή σύμφωνα με τα  Λογιστικά Πρότυπα που προδιαγράφονται από την Ελληνική Νομοθεσία και τις ειδικότερες διατάξεις του Π.Δ. 146/2003. 
</a:t>
          </a:r>
          <a:r>
            <a:rPr lang="en-US" cap="none" sz="1200" b="1" i="0" u="none" baseline="0">
              <a:solidFill>
                <a:srgbClr val="000000"/>
              </a:solidFill>
              <a:latin typeface="Arial"/>
              <a:ea typeface="Arial"/>
              <a:cs typeface="Arial"/>
            </a:rPr>
            <a:t>Αναφορά επί άλλων νομικών και κανονιστικών θεμάτων</a:t>
          </a:r>
          <a:r>
            <a:rPr lang="en-US" cap="none" sz="1200" b="0" i="0" u="none" baseline="0">
              <a:solidFill>
                <a:srgbClr val="000000"/>
              </a:solidFill>
              <a:latin typeface="Arial"/>
              <a:ea typeface="Arial"/>
              <a:cs typeface="Arial"/>
            </a:rPr>
            <a:t> Επαληθεύσαμε τη συμφωνία και την αντιστοίχηση του περιεχομένου της Έκθεσης Διαχειρίσεως προς το Διοικητικό Συμβούλιο, με τις ανωτέρω οικονομικές καταστάσεις.
</a:t>
          </a:r>
        </a:p>
      </xdr:txBody>
    </xdr:sp>
    <xdr:clientData/>
  </xdr:twoCellAnchor>
  <xdr:twoCellAnchor>
    <xdr:from>
      <xdr:col>1</xdr:col>
      <xdr:colOff>38100</xdr:colOff>
      <xdr:row>138</xdr:row>
      <xdr:rowOff>0</xdr:rowOff>
    </xdr:from>
    <xdr:to>
      <xdr:col>24</xdr:col>
      <xdr:colOff>0</xdr:colOff>
      <xdr:row>138</xdr:row>
      <xdr:rowOff>0</xdr:rowOff>
    </xdr:to>
    <xdr:sp>
      <xdr:nvSpPr>
        <xdr:cNvPr id="3" name="Text 5"/>
        <xdr:cNvSpPr txBox="1">
          <a:spLocks noChangeArrowheads="1"/>
        </xdr:cNvSpPr>
      </xdr:nvSpPr>
      <xdr:spPr>
        <a:xfrm>
          <a:off x="200025" y="23021925"/>
          <a:ext cx="17402175" cy="0"/>
        </a:xfrm>
        <a:prstGeom prst="rect">
          <a:avLst/>
        </a:prstGeom>
        <a:solidFill>
          <a:srgbClr val="FFFFFF"/>
        </a:solidFill>
        <a:ln w="1" cmpd="sng">
          <a:noFill/>
        </a:ln>
      </xdr:spPr>
      <xdr:txBody>
        <a:bodyPr vertOverflow="clip" wrap="square" lIns="36576" tIns="27432" rIns="36576" bIns="0"/>
        <a:p>
          <a:pPr algn="ctr">
            <a:defRPr/>
          </a:pPr>
          <a:r>
            <a:rPr lang="en-US" cap="none" sz="1400" b="1" i="0" u="sng" baseline="0">
              <a:solidFill>
                <a:srgbClr val="000000"/>
              </a:solidFill>
              <a:latin typeface="Arial Greek"/>
              <a:ea typeface="Arial Greek"/>
              <a:cs typeface="Arial Greek"/>
            </a:rPr>
            <a:t>ΠΙΣΤΟΠΟΙΗΤΙΚΟ ΕΛΕΓΧΟΥ ΟΡΚΩΤΟΥ ΕΛΕΓΚΤΗ ΛΟΓΙΣΤΗ
</a:t>
          </a:r>
          <a:r>
            <a:rPr lang="en-US" cap="none" sz="1400" b="1" i="0" u="sng" baseline="0">
              <a:solidFill>
                <a:srgbClr val="000000"/>
              </a:solidFill>
              <a:latin typeface="Arial Greek"/>
              <a:ea typeface="Arial Greek"/>
              <a:cs typeface="Arial Greek"/>
            </a:rPr>
            <a:t>Προς τους κ.κ. Μετόχους της Ανώνυμης Εταιρείας ………………………………………….</a:t>
          </a:r>
        </a:p>
      </xdr:txBody>
    </xdr:sp>
    <xdr:clientData/>
  </xdr:twoCellAnchor>
  <xdr:twoCellAnchor>
    <xdr:from>
      <xdr:col>1</xdr:col>
      <xdr:colOff>28575</xdr:colOff>
      <xdr:row>138</xdr:row>
      <xdr:rowOff>0</xdr:rowOff>
    </xdr:from>
    <xdr:to>
      <xdr:col>23</xdr:col>
      <xdr:colOff>1114425</xdr:colOff>
      <xdr:row>138</xdr:row>
      <xdr:rowOff>0</xdr:rowOff>
    </xdr:to>
    <xdr:sp>
      <xdr:nvSpPr>
        <xdr:cNvPr id="4" name="Text 6"/>
        <xdr:cNvSpPr txBox="1">
          <a:spLocks noChangeArrowheads="1"/>
        </xdr:cNvSpPr>
      </xdr:nvSpPr>
      <xdr:spPr>
        <a:xfrm>
          <a:off x="190500" y="23021925"/>
          <a:ext cx="172878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"ΕΛΛΗΝΙΚΗ ΕΤΑΙΡΕΙΑ ΤΗΛΕΠΙΚΟΙΝΩΝΙΩΝ ΚΑΙ ΤΗΛΕΜΑΤΙΚΩΝ ΕΦΑΡΜΟΓΩΝ - ΑΝΩΝΥΜΗ ΕΤΑΙΡΕΙΑ (</a:t>
          </a:r>
          <a:r>
            <a:rPr lang="en-US" cap="none" sz="1000" b="0" i="0" u="none" baseline="0">
              <a:solidFill>
                <a:srgbClr val="000000"/>
              </a:solidFill>
              <a:latin typeface="Arial Greek"/>
              <a:ea typeface="Arial Greek"/>
              <a:cs typeface="Arial Greek"/>
            </a:rPr>
            <a:t>FORTHNET A.E.)" </a:t>
          </a:r>
          <a:r>
            <a:rPr lang="en-US" cap="none" sz="1000" b="0" i="0" u="none" baseline="0">
              <a:solidFill>
                <a:srgbClr val="000000"/>
              </a:solidFill>
              <a:latin typeface="Arial Greek"/>
              <a:ea typeface="Arial Greek"/>
              <a:cs typeface="Arial Greek"/>
            </a:rPr>
            <a:t>της εταιρικής χρήσεως που έληξε την 31η Δεκεμβρίου 1999. Ο έλεγχός μας, στα πλαίσια του οποίου λάβαμε και γνώση πλήρους λογιστικού απολογισμού των εργασιών των υποκαταστημάτων της εταιρείας,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και που είναι σύμφωνοι με τις βασικές αρχές των Διεθνών Ελεγκτικών Προτύπων. Τέθηκαν στην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Γενικό Λογιστικό Σχέδιο.  Δεν τροποποιήθηκε η μέθοδος απογραφής σε σχέση με την 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προέκυψαν τα εξής:
</a:t>
          </a:r>
          <a:r>
            <a:rPr lang="en-US" cap="none" sz="1000" b="0" i="0" u="none" baseline="0">
              <a:solidFill>
                <a:srgbClr val="000000"/>
              </a:solidFill>
              <a:latin typeface="Arial Greek"/>
              <a:ea typeface="Arial Greek"/>
              <a:cs typeface="Arial Greek"/>
            </a:rPr>
            <a:t>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η παραπάνω παρατήρησή  μας και οι σημειώσεις της εταιρείας κάτω από τον Ισολογισμό,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p>
      </xdr:txBody>
    </xdr:sp>
    <xdr:clientData/>
  </xdr:twoCellAnchor>
  <xdr:twoCellAnchor>
    <xdr:from>
      <xdr:col>1</xdr:col>
      <xdr:colOff>38100</xdr:colOff>
      <xdr:row>139</xdr:row>
      <xdr:rowOff>0</xdr:rowOff>
    </xdr:from>
    <xdr:to>
      <xdr:col>16</xdr:col>
      <xdr:colOff>0</xdr:colOff>
      <xdr:row>139</xdr:row>
      <xdr:rowOff>0</xdr:rowOff>
    </xdr:to>
    <xdr:sp>
      <xdr:nvSpPr>
        <xdr:cNvPr id="5" name="Text 5"/>
        <xdr:cNvSpPr txBox="1">
          <a:spLocks noChangeArrowheads="1"/>
        </xdr:cNvSpPr>
      </xdr:nvSpPr>
      <xdr:spPr>
        <a:xfrm>
          <a:off x="200025" y="23241000"/>
          <a:ext cx="10172700" cy="0"/>
        </a:xfrm>
        <a:prstGeom prst="rect">
          <a:avLst/>
        </a:prstGeom>
        <a:solidFill>
          <a:srgbClr val="FFFFFF"/>
        </a:solidFill>
        <a:ln w="1" cmpd="sng">
          <a:noFill/>
        </a:ln>
      </xdr:spPr>
      <xdr:txBody>
        <a:bodyPr vertOverflow="clip" wrap="square" lIns="36576" tIns="27432" rIns="36576" bIns="0"/>
        <a:p>
          <a:pPr algn="ctr">
            <a:defRPr/>
          </a:pPr>
          <a:r>
            <a:rPr lang="en-US" cap="none" sz="1400" b="1" i="0" u="sng" baseline="0">
              <a:solidFill>
                <a:srgbClr val="000000"/>
              </a:solidFill>
              <a:latin typeface="Arial Greek"/>
              <a:ea typeface="Arial Greek"/>
              <a:cs typeface="Arial Greek"/>
            </a:rPr>
            <a:t>ΠΙΣΤΟΠΟΙΗΤΙΚΟ ΕΛΕΓΧΟΥ ΟΡΚΩΤΟΥ ΕΛΕΓΚΤΗ ΛΟΓΙΣΤΗ
</a:t>
          </a:r>
          <a:r>
            <a:rPr lang="en-US" cap="none" sz="1400" b="1" i="0" u="sng" baseline="0">
              <a:solidFill>
                <a:srgbClr val="000000"/>
              </a:solidFill>
              <a:latin typeface="Arial Greek"/>
              <a:ea typeface="Arial Greek"/>
              <a:cs typeface="Arial Greek"/>
            </a:rPr>
            <a:t>Προς τους κ.κ. Μετόχους της Ανώνυμης Εταιρείας ………………………………………….</a:t>
          </a:r>
        </a:p>
      </xdr:txBody>
    </xdr:sp>
    <xdr:clientData/>
  </xdr:twoCellAnchor>
  <xdr:twoCellAnchor>
    <xdr:from>
      <xdr:col>1</xdr:col>
      <xdr:colOff>28575</xdr:colOff>
      <xdr:row>139</xdr:row>
      <xdr:rowOff>0</xdr:rowOff>
    </xdr:from>
    <xdr:to>
      <xdr:col>16</xdr:col>
      <xdr:colOff>19050</xdr:colOff>
      <xdr:row>139</xdr:row>
      <xdr:rowOff>0</xdr:rowOff>
    </xdr:to>
    <xdr:sp>
      <xdr:nvSpPr>
        <xdr:cNvPr id="6" name="Text 6"/>
        <xdr:cNvSpPr txBox="1">
          <a:spLocks noChangeArrowheads="1"/>
        </xdr:cNvSpPr>
      </xdr:nvSpPr>
      <xdr:spPr>
        <a:xfrm>
          <a:off x="190500" y="23241000"/>
          <a:ext cx="10201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"ΕΛΛΗΝΙΚΗ ΕΤΑΙΡΕΙΑ ΤΗΛΕΠΙΚΟΙΝΩΝΙΩΝ ΚΑΙ ΤΗΛΕΜΑΤΙΚΩΝ ΕΦΑΡΜΟΓΩΝ - ΑΝΩΝΥΜΗ ΕΤΑΙΡΕΙΑ (</a:t>
          </a:r>
          <a:r>
            <a:rPr lang="en-US" cap="none" sz="1000" b="0" i="0" u="none" baseline="0">
              <a:solidFill>
                <a:srgbClr val="000000"/>
              </a:solidFill>
              <a:latin typeface="Arial Greek"/>
              <a:ea typeface="Arial Greek"/>
              <a:cs typeface="Arial Greek"/>
            </a:rPr>
            <a:t>FORTHNET A.E.)" </a:t>
          </a:r>
          <a:r>
            <a:rPr lang="en-US" cap="none" sz="1000" b="0" i="0" u="none" baseline="0">
              <a:solidFill>
                <a:srgbClr val="000000"/>
              </a:solidFill>
              <a:latin typeface="Arial Greek"/>
              <a:ea typeface="Arial Greek"/>
              <a:cs typeface="Arial Greek"/>
            </a:rPr>
            <a:t>της εταιρικής χρήσεως που έληξε την 31η Δεκεμβρίου 1999. Ο έλεγχός μας, στα πλαίσια του οποίου λάβαμε και γνώση πλήρους λογιστικού απολογισμού των εργασιών των υποκαταστημάτων της εταιρείας,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και που είναι σύμφωνοι με τις βασικές αρχές των Διεθνών Ελεγκτικών Προτύπων. Τέθηκαν στην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Γενικό Λογιστικό Σχέδιο.  Δεν τροποποιήθηκε η μέθοδος απογραφής σε σχέση με την 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προέκυψαν τα εξής:
</a:t>
          </a:r>
          <a:r>
            <a:rPr lang="en-US" cap="none" sz="1000" b="0" i="0" u="none" baseline="0">
              <a:solidFill>
                <a:srgbClr val="000000"/>
              </a:solidFill>
              <a:latin typeface="Arial Greek"/>
              <a:ea typeface="Arial Greek"/>
              <a:cs typeface="Arial Greek"/>
            </a:rPr>
            <a:t>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η παραπάνω παρατήρησή  μας και οι σημειώσεις της εταιρείας κάτω από τον Ισολογισμό,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p>
      </xdr:txBody>
    </xdr:sp>
    <xdr:clientData/>
  </xdr:twoCellAnchor>
  <xdr:twoCellAnchor>
    <xdr:from>
      <xdr:col>9</xdr:col>
      <xdr:colOff>495300</xdr:colOff>
      <xdr:row>134</xdr:row>
      <xdr:rowOff>38100</xdr:rowOff>
    </xdr:from>
    <xdr:to>
      <xdr:col>11</xdr:col>
      <xdr:colOff>647700</xdr:colOff>
      <xdr:row>138</xdr:row>
      <xdr:rowOff>66675</xdr:rowOff>
    </xdr:to>
    <xdr:pic>
      <xdr:nvPicPr>
        <xdr:cNvPr id="7" name="Picture 221" descr="logo sol el 2010"/>
        <xdr:cNvPicPr preferRelativeResize="1">
          <a:picLocks noChangeAspect="1"/>
        </xdr:cNvPicPr>
      </xdr:nvPicPr>
      <xdr:blipFill>
        <a:blip r:embed="rId1"/>
        <a:stretch>
          <a:fillRect/>
        </a:stretch>
      </xdr:blipFill>
      <xdr:spPr>
        <a:xfrm>
          <a:off x="7315200" y="22440900"/>
          <a:ext cx="124777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122</xdr:row>
      <xdr:rowOff>0</xdr:rowOff>
    </xdr:from>
    <xdr:to>
      <xdr:col>24</xdr:col>
      <xdr:colOff>0</xdr:colOff>
      <xdr:row>122</xdr:row>
      <xdr:rowOff>0</xdr:rowOff>
    </xdr:to>
    <xdr:sp>
      <xdr:nvSpPr>
        <xdr:cNvPr id="1" name="Text 5"/>
        <xdr:cNvSpPr txBox="1">
          <a:spLocks noChangeArrowheads="1"/>
        </xdr:cNvSpPr>
      </xdr:nvSpPr>
      <xdr:spPr>
        <a:xfrm>
          <a:off x="200025" y="19688175"/>
          <a:ext cx="17316450" cy="0"/>
        </a:xfrm>
        <a:prstGeom prst="rect">
          <a:avLst/>
        </a:prstGeom>
        <a:solidFill>
          <a:srgbClr val="FFFFFF"/>
        </a:solidFill>
        <a:ln w="1" cmpd="sng">
          <a:noFill/>
        </a:ln>
      </xdr:spPr>
      <xdr:txBody>
        <a:bodyPr vertOverflow="clip" wrap="square" lIns="36576" tIns="27432" rIns="36576" bIns="0"/>
        <a:p>
          <a:pPr algn="ctr">
            <a:defRPr/>
          </a:pPr>
          <a:r>
            <a:rPr lang="en-US" cap="none" sz="1400" b="1" i="0" u="sng" baseline="0">
              <a:solidFill>
                <a:srgbClr val="000000"/>
              </a:solidFill>
              <a:latin typeface="Arial Greek"/>
              <a:ea typeface="Arial Greek"/>
              <a:cs typeface="Arial Greek"/>
            </a:rPr>
            <a:t>ΠΙΣΤΟΠΟΙΗΤΙΚΟ ΕΛΕΓΧΟΥ ΟΡΚΩΤΟΥ ΕΛΕΓΚΤΗ ΛΟΓΙΣΤΗ
</a:t>
          </a:r>
          <a:r>
            <a:rPr lang="en-US" cap="none" sz="1400" b="1" i="0" u="sng" baseline="0">
              <a:solidFill>
                <a:srgbClr val="000000"/>
              </a:solidFill>
              <a:latin typeface="Arial Greek"/>
              <a:ea typeface="Arial Greek"/>
              <a:cs typeface="Arial Greek"/>
            </a:rPr>
            <a:t>Προς τους κ.κ. Μετόχους της Ανώνυμης Εταιρείας ………………………………………….</a:t>
          </a:r>
        </a:p>
      </xdr:txBody>
    </xdr:sp>
    <xdr:clientData/>
  </xdr:twoCellAnchor>
  <xdr:twoCellAnchor>
    <xdr:from>
      <xdr:col>1</xdr:col>
      <xdr:colOff>28575</xdr:colOff>
      <xdr:row>122</xdr:row>
      <xdr:rowOff>0</xdr:rowOff>
    </xdr:from>
    <xdr:to>
      <xdr:col>23</xdr:col>
      <xdr:colOff>1123950</xdr:colOff>
      <xdr:row>122</xdr:row>
      <xdr:rowOff>0</xdr:rowOff>
    </xdr:to>
    <xdr:sp>
      <xdr:nvSpPr>
        <xdr:cNvPr id="2" name="Text 6"/>
        <xdr:cNvSpPr txBox="1">
          <a:spLocks noChangeArrowheads="1"/>
        </xdr:cNvSpPr>
      </xdr:nvSpPr>
      <xdr:spPr>
        <a:xfrm>
          <a:off x="190500" y="19688175"/>
          <a:ext cx="172116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"ΕΛΛΗΝΙΚΗ ΕΤΑΙΡΕΙΑ ΤΗΛΕΠΙΚΟΙΝΩΝΙΩΝ ΚΑΙ ΤΗΛΕΜΑΤΙΚΩΝ ΕΦΑΡΜΟΓΩΝ - ΑΝΩΝΥΜΗ ΕΤΑΙΡΕΙΑ (</a:t>
          </a:r>
          <a:r>
            <a:rPr lang="en-US" cap="none" sz="1000" b="0" i="0" u="none" baseline="0">
              <a:solidFill>
                <a:srgbClr val="000000"/>
              </a:solidFill>
              <a:latin typeface="Arial Greek"/>
              <a:ea typeface="Arial Greek"/>
              <a:cs typeface="Arial Greek"/>
            </a:rPr>
            <a:t>FORTHNET A.E.)" </a:t>
          </a:r>
          <a:r>
            <a:rPr lang="en-US" cap="none" sz="1000" b="0" i="0" u="none" baseline="0">
              <a:solidFill>
                <a:srgbClr val="000000"/>
              </a:solidFill>
              <a:latin typeface="Arial Greek"/>
              <a:ea typeface="Arial Greek"/>
              <a:cs typeface="Arial Greek"/>
            </a:rPr>
            <a:t>της εταιρικής χρήσεως που έληξε την 31η Δεκεμβρίου 1999. Ο έλεγχός μας, στα πλαίσια του οποίου λάβαμε και γνώση πλήρους λογιστικού απολογισμού των εργασιών των υποκαταστημάτων της εταιρείας,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Λογιστών και που είναι σύμφωνοι με τις βασικές αρχές των Διεθνών Ελεγκτικών Προτύπων. Τέθηκαν στην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Γενικό Λογιστικό Σχέδιο.  Δεν τροποποιήθηκε η μέθοδος απογραφής σε σχέση με την προηγούμενη χρήση.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παραγρ. 1 του άρθρου 43α του κωδ. Ν. 2190/1920. Από τον παραπάνω έλεγχό μας προέκυψαν τα εξής:
</a:t>
          </a:r>
          <a:r>
            <a:rPr lang="en-US" cap="none" sz="1000" b="0" i="0" u="none" baseline="0">
              <a:solidFill>
                <a:srgbClr val="000000"/>
              </a:solidFill>
              <a:latin typeface="Arial Greek"/>
              <a:ea typeface="Arial Greek"/>
              <a:cs typeface="Arial Greek"/>
            </a:rPr>
            <a:t>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η παραπάνω παρατήρησή  μας και οι σημειώσεις της εταιρείας κάτω από τον Ισολογισμό, την περιουσιακή διάρθρωση και την οικονομική θέση της εταιρείας κατά την 31η Δεκεμβρίου 1999,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p>
      </xdr:txBody>
    </xdr:sp>
    <xdr:clientData/>
  </xdr:twoCellAnchor>
  <xdr:twoCellAnchor>
    <xdr:from>
      <xdr:col>2</xdr:col>
      <xdr:colOff>419100</xdr:colOff>
      <xdr:row>97</xdr:row>
      <xdr:rowOff>104775</xdr:rowOff>
    </xdr:from>
    <xdr:to>
      <xdr:col>20</xdr:col>
      <xdr:colOff>9525</xdr:colOff>
      <xdr:row>101</xdr:row>
      <xdr:rowOff>114300</xdr:rowOff>
    </xdr:to>
    <xdr:sp>
      <xdr:nvSpPr>
        <xdr:cNvPr id="3" name="Text 5"/>
        <xdr:cNvSpPr txBox="1">
          <a:spLocks noChangeArrowheads="1"/>
        </xdr:cNvSpPr>
      </xdr:nvSpPr>
      <xdr:spPr>
        <a:xfrm>
          <a:off x="866775" y="15697200"/>
          <a:ext cx="14001750" cy="638175"/>
        </a:xfrm>
        <a:prstGeom prst="rect">
          <a:avLst/>
        </a:prstGeom>
        <a:solidFill>
          <a:srgbClr val="FFFFFF"/>
        </a:solidFill>
        <a:ln w="1" cmpd="sng">
          <a:noFill/>
        </a:ln>
      </xdr:spPr>
      <xdr:txBody>
        <a:bodyPr vertOverflow="clip" wrap="square" lIns="45720" tIns="32004" rIns="45720" bIns="0"/>
        <a:p>
          <a:pPr algn="ctr">
            <a:defRPr/>
          </a:pPr>
          <a:r>
            <a:rPr lang="en-US" cap="none" sz="1400" b="1" i="0" u="sng" baseline="0">
              <a:solidFill>
                <a:srgbClr val="000000"/>
              </a:solidFill>
              <a:latin typeface="Tahoma"/>
              <a:ea typeface="Tahoma"/>
              <a:cs typeface="Tahoma"/>
            </a:rPr>
            <a:t>ΕΚΘΕΣΗ  ΕΛΕΓΧΟΥ ΑΝΕΞΑΡΤΗΤΩΝ</a:t>
          </a:r>
          <a:r>
            <a:rPr lang="en-US" cap="none" sz="1400" b="1" i="0" u="sng" baseline="0">
              <a:solidFill>
                <a:srgbClr val="000000"/>
              </a:solidFill>
              <a:latin typeface="Tahoma"/>
              <a:ea typeface="Tahoma"/>
              <a:cs typeface="Tahoma"/>
            </a:rPr>
            <a:t> </a:t>
          </a:r>
          <a:r>
            <a:rPr lang="en-US" cap="none" sz="1400" b="1" i="0" u="sng" baseline="0">
              <a:solidFill>
                <a:srgbClr val="000000"/>
              </a:solidFill>
              <a:latin typeface="Tahoma"/>
              <a:ea typeface="Tahoma"/>
              <a:cs typeface="Tahoma"/>
            </a:rPr>
            <a:t> ΟΡΚΩΤΩΝ</a:t>
          </a:r>
          <a:r>
            <a:rPr lang="en-US" cap="none" sz="1400" b="1" i="0" u="sng" baseline="0">
              <a:solidFill>
                <a:srgbClr val="000000"/>
              </a:solidFill>
              <a:latin typeface="Tahoma"/>
              <a:ea typeface="Tahoma"/>
              <a:cs typeface="Tahoma"/>
            </a:rPr>
            <a:t> </a:t>
          </a:r>
          <a:r>
            <a:rPr lang="en-US" cap="none" sz="1400" b="1" i="0" u="sng" baseline="0">
              <a:solidFill>
                <a:srgbClr val="000000"/>
              </a:solidFill>
              <a:latin typeface="Tahoma"/>
              <a:ea typeface="Tahoma"/>
              <a:cs typeface="Tahoma"/>
            </a:rPr>
            <a:t> ΕΛΕΓΚΤΩΝ  ΛΟΓΙΣΤΩΝ
</a:t>
          </a:r>
          <a:r>
            <a:rPr lang="en-US" cap="none" sz="1400" b="1" i="0" u="none" baseline="0">
              <a:solidFill>
                <a:srgbClr val="000000"/>
              </a:solidFill>
              <a:latin typeface="Arial"/>
              <a:ea typeface="Arial"/>
              <a:cs typeface="Arial"/>
            </a:rPr>
            <a:t>Προς το Δ.Σ. του </a:t>
          </a:r>
          <a:r>
            <a:rPr lang="en-US" cap="none" sz="1400" b="1" i="0" u="sng" baseline="0">
              <a:solidFill>
                <a:srgbClr val="000000"/>
              </a:solidFill>
              <a:latin typeface="Tahoma"/>
              <a:ea typeface="Tahoma"/>
              <a:cs typeface="Tahoma"/>
            </a:rPr>
            <a:t>ΓΕΝΙΚΟΥ ΝΟΣΟΚΟΜΕΙΟΥ ΗΡΑΚΛΕΙΟΥ "ΒΕΝΙΖΕΛΕΙΟ-ΠΑΝΑΝΕΙΟ"</a:t>
          </a:r>
        </a:p>
      </xdr:txBody>
    </xdr:sp>
    <xdr:clientData/>
  </xdr:twoCellAnchor>
  <xdr:twoCellAnchor>
    <xdr:from>
      <xdr:col>2</xdr:col>
      <xdr:colOff>371475</xdr:colOff>
      <xdr:row>102</xdr:row>
      <xdr:rowOff>142875</xdr:rowOff>
    </xdr:from>
    <xdr:to>
      <xdr:col>19</xdr:col>
      <xdr:colOff>1200150</xdr:colOff>
      <xdr:row>123</xdr:row>
      <xdr:rowOff>28575</xdr:rowOff>
    </xdr:to>
    <xdr:sp fLocksText="0">
      <xdr:nvSpPr>
        <xdr:cNvPr id="4" name="Text 6"/>
        <xdr:cNvSpPr txBox="1">
          <a:spLocks noChangeArrowheads="1"/>
        </xdr:cNvSpPr>
      </xdr:nvSpPr>
      <xdr:spPr>
        <a:xfrm>
          <a:off x="819150" y="16525875"/>
          <a:ext cx="14020800" cy="3362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27;&#929;&#921;&#931;&#932;&#921;&#922;&#917;&#931;%20&#927;&#921;&#922;&#927;&#925;&#927;&#924;&#921;&#922;&#917;&#931;%20&#922;&#913;&#932;&#913;&#931;&#932;&#913;&#931;&#917;&#921;&#931;%202008\isoz2605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las\&#963;&#965;&#957;&#949;&#961;&#947;&#940;&#964;&#949;&#963;\Users\KOSTAS\Desktop\&#935;&#929;&#919;&#931;&#919;%202010%20&#914;&#917;&#925;&#921;&#918;\&#913;&#928;&#927;&#915;&#929;&#913;&#934;&#919;%202010\80%20&#913;&#928;&#927;&#920;&#919;&#922;&#919;&#931;%20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tlas\&#963;&#965;&#957;&#949;&#961;&#947;&#940;&#964;&#949;&#963;\Users\KOSTAS\Desktop\&#935;&#929;&#919;&#931;&#919;%202010%20&#914;&#917;&#925;&#921;&#918;\&#921;&#931;&#927;&#918;&#933;&#915;&#921;&#927;%20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tlas\&#963;&#965;&#957;&#949;&#961;&#947;&#940;&#964;&#949;&#963;\Users\KOSTAS\Desktop\&#935;&#929;&#919;&#931;&#919;%202010%20&#914;&#917;&#925;&#921;&#918;\isozygio%202106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Φύλλο1"/>
      <sheetName val="Φύλλο15"/>
      <sheetName val="Φύλλο2"/>
      <sheetName val="Φύλλο3"/>
      <sheetName val="Φύλλο4"/>
      <sheetName val="Φύλλο5"/>
      <sheetName val="Φύλλο6"/>
      <sheetName val="Φύλλο7"/>
      <sheetName val="Φύλλο8"/>
      <sheetName val="Φύλλο9"/>
      <sheetName val="Φύλλο10"/>
      <sheetName val="Φύλλο11"/>
      <sheetName val="Φύλλο12"/>
      <sheetName val="Φύλλο13"/>
      <sheetName val="Φύλλο14"/>
      <sheetName val="Φύλλο16"/>
      <sheetName val="Φύλλο17"/>
      <sheetName val="Φύλλο18"/>
      <sheetName val="Φύλλο19"/>
    </sheetNames>
    <sheetDataSet>
      <sheetData sheetId="0">
        <row r="175">
          <cell r="K175">
            <v>8170.67</v>
          </cell>
        </row>
        <row r="177">
          <cell r="K177">
            <v>30099.99</v>
          </cell>
        </row>
        <row r="842">
          <cell r="J842" t="str">
            <v>281.579,69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Εκμετάλλευση"/>
      <sheetName val="PINAKAS A"/>
      <sheetName val="Φύλλο2"/>
      <sheetName val="Φύλλο3"/>
      <sheetName val="ΑΝΑΛΩΣΕΙΣ"/>
      <sheetName val="Φύλλο5"/>
      <sheetName val="Φύλλο1"/>
    </sheetNames>
    <sheetDataSet>
      <sheetData sheetId="0">
        <row r="19">
          <cell r="K19">
            <v>5326111.44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Φύλλο1"/>
      <sheetName val="Φύλλο2"/>
      <sheetName val="Φύλλο3"/>
      <sheetName val="Φύλλο4"/>
      <sheetName val="Φύλλο5"/>
    </sheetNames>
    <sheetDataSet>
      <sheetData sheetId="0">
        <row r="70">
          <cell r="H70">
            <v>269070.99</v>
          </cell>
        </row>
        <row r="80">
          <cell r="I80">
            <v>83317.76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Φύλλο1"/>
      <sheetName val="Φύλλο2"/>
      <sheetName val="Φύλλο3"/>
      <sheetName val="Φύλλο4"/>
      <sheetName val="Φύλλο5"/>
      <sheetName val="Φύλλο6"/>
    </sheetNames>
    <sheetDataSet>
      <sheetData sheetId="0">
        <row r="9">
          <cell r="A9">
            <v>10</v>
          </cell>
          <cell r="B9" t="str">
            <v>ΕΔΑΦΙΚΕΣ ΕΚΤΑΣΕΙΣ</v>
          </cell>
          <cell r="C9">
            <v>10262979.3</v>
          </cell>
          <cell r="D9">
            <v>0</v>
          </cell>
          <cell r="E9">
            <v>0</v>
          </cell>
          <cell r="F9">
            <v>0</v>
          </cell>
          <cell r="G9">
            <v>10262979.3</v>
          </cell>
          <cell r="H9">
            <v>0</v>
          </cell>
        </row>
        <row r="10">
          <cell r="A10">
            <v>1000</v>
          </cell>
          <cell r="B10" t="str">
            <v>ΓΗΠΕΔΑ ΟΙΚΟΠΕΔΑ</v>
          </cell>
          <cell r="C10">
            <v>10262979.3</v>
          </cell>
          <cell r="D10">
            <v>0</v>
          </cell>
          <cell r="E10">
            <v>0</v>
          </cell>
          <cell r="F10">
            <v>0</v>
          </cell>
          <cell r="G10">
            <v>10262979.3</v>
          </cell>
          <cell r="H10">
            <v>0</v>
          </cell>
        </row>
        <row r="11">
          <cell r="A11">
            <v>100000</v>
          </cell>
          <cell r="B11" t="str">
            <v>ΓΗΠΕΔΑ ΟΙΚΟΠΕΔΑ</v>
          </cell>
          <cell r="C11">
            <v>10262979.3</v>
          </cell>
          <cell r="D11">
            <v>0</v>
          </cell>
          <cell r="E11">
            <v>0</v>
          </cell>
          <cell r="F11">
            <v>0</v>
          </cell>
          <cell r="G11">
            <v>10262979.3</v>
          </cell>
          <cell r="H11">
            <v>0</v>
          </cell>
        </row>
        <row r="12">
          <cell r="A12">
            <v>1000002100</v>
          </cell>
          <cell r="B12" t="str">
            <v>ΟΙΚΟΠΕΔΑ Γ.Ν.Η. ΒΕΝΙΖΕΛΕΙΟ – ΠΑΝΑΝΕΙΟ</v>
          </cell>
          <cell r="C12">
            <v>10262979.3</v>
          </cell>
          <cell r="D12">
            <v>0</v>
          </cell>
          <cell r="E12">
            <v>0</v>
          </cell>
          <cell r="F12">
            <v>0</v>
          </cell>
          <cell r="G12">
            <v>10262979.3</v>
          </cell>
          <cell r="H12">
            <v>0</v>
          </cell>
        </row>
        <row r="13">
          <cell r="A13">
            <v>11</v>
          </cell>
          <cell r="B13" t="str">
            <v>ΚΤΙΡΙΑ - ΕΓΚΑΤΑΣΤΑΣΕΙΣ ΚΤΙΡΙΩΝ - ΤΕΧΝΙΚΑ ΕΡΓΑ</v>
          </cell>
          <cell r="C13">
            <v>12314447.77</v>
          </cell>
          <cell r="D13">
            <v>2206678.09</v>
          </cell>
          <cell r="E13">
            <v>942860.9000000004</v>
          </cell>
          <cell r="F13">
            <v>-2206678.09</v>
          </cell>
          <cell r="G13">
            <v>9164908.78</v>
          </cell>
          <cell r="H13">
            <v>0</v>
          </cell>
        </row>
        <row r="14">
          <cell r="A14">
            <v>1100</v>
          </cell>
          <cell r="B14" t="str">
            <v>ΚΤΙΡΙΑ - ΕΓΚΑΤΑΣΤΑΣΕΙΣ ΚΤΙΡΙΩΝ</v>
          </cell>
          <cell r="C14">
            <v>11846423.73</v>
          </cell>
          <cell r="D14">
            <v>0</v>
          </cell>
          <cell r="E14">
            <v>0</v>
          </cell>
          <cell r="F14">
            <v>0</v>
          </cell>
          <cell r="G14">
            <v>11846423.73</v>
          </cell>
          <cell r="H14">
            <v>0</v>
          </cell>
        </row>
        <row r="15">
          <cell r="A15">
            <v>110001</v>
          </cell>
          <cell r="B15" t="str">
            <v>ΚΤΙΡΙΑ</v>
          </cell>
          <cell r="C15">
            <v>11800368.58</v>
          </cell>
          <cell r="D15">
            <v>0</v>
          </cell>
          <cell r="E15">
            <v>0</v>
          </cell>
          <cell r="F15">
            <v>0</v>
          </cell>
          <cell r="G15">
            <v>11800368.58</v>
          </cell>
          <cell r="H15">
            <v>0</v>
          </cell>
        </row>
        <row r="16">
          <cell r="A16">
            <v>1100012100</v>
          </cell>
          <cell r="B16" t="str">
            <v>ΚΤΙΡΙΑ Γ.Ν.Η. ΒΕΝΙΖΕΛΕΙΟ – ΠΑΝΑΝΕΙΟ</v>
          </cell>
          <cell r="C16">
            <v>11800368.58</v>
          </cell>
          <cell r="D16">
            <v>0</v>
          </cell>
          <cell r="E16">
            <v>0</v>
          </cell>
          <cell r="F16">
            <v>0</v>
          </cell>
          <cell r="G16">
            <v>11800368.58</v>
          </cell>
          <cell r="H16">
            <v>0</v>
          </cell>
        </row>
        <row r="17">
          <cell r="A17">
            <v>110002</v>
          </cell>
          <cell r="B17" t="str">
            <v>ΕΓΚΑΤΑΣΤΑΣΕΙΣ ΚΤΙΡΙΩΝ</v>
          </cell>
          <cell r="C17">
            <v>46055.15</v>
          </cell>
          <cell r="D17">
            <v>0</v>
          </cell>
          <cell r="E17">
            <v>0</v>
          </cell>
          <cell r="F17">
            <v>0</v>
          </cell>
          <cell r="G17">
            <v>46055.15</v>
          </cell>
          <cell r="H17">
            <v>0</v>
          </cell>
        </row>
        <row r="18">
          <cell r="A18">
            <v>1100022100</v>
          </cell>
          <cell r="B18" t="str">
            <v>ΕΓΚΑΤΑΣΤΑΣΕΙΣ ΚΤΙΡΙΩΝ Γ.Ν.Η. ΒΕΝΙΖΕΛΕΙΟ – ΠΑΝΑΝΕΙΟ</v>
          </cell>
          <cell r="C18">
            <v>46055.15</v>
          </cell>
          <cell r="D18">
            <v>0</v>
          </cell>
          <cell r="E18">
            <v>0</v>
          </cell>
          <cell r="F18">
            <v>0</v>
          </cell>
          <cell r="G18">
            <v>46055.15</v>
          </cell>
          <cell r="H18">
            <v>0</v>
          </cell>
        </row>
        <row r="19">
          <cell r="A19">
            <v>1102</v>
          </cell>
          <cell r="B19" t="str">
            <v>ΛΟΙΠΑ ΤΕΧΝΙΚΑ ΕΡΓΑ</v>
          </cell>
          <cell r="C19">
            <v>468024.04</v>
          </cell>
          <cell r="D19">
            <v>0</v>
          </cell>
          <cell r="E19">
            <v>42578.45000000001</v>
          </cell>
          <cell r="F19">
            <v>0</v>
          </cell>
          <cell r="G19">
            <v>510602.49</v>
          </cell>
          <cell r="H19">
            <v>0</v>
          </cell>
        </row>
        <row r="20">
          <cell r="A20">
            <v>110200</v>
          </cell>
          <cell r="B20" t="str">
            <v>ΛΟΙΠΑ ΤΕΧΝΙΚΑ ΕΡΓΑ</v>
          </cell>
          <cell r="C20">
            <v>468024.04</v>
          </cell>
          <cell r="D20">
            <v>0</v>
          </cell>
          <cell r="E20">
            <v>42578.45000000001</v>
          </cell>
          <cell r="F20">
            <v>0</v>
          </cell>
          <cell r="G20">
            <v>510602.49</v>
          </cell>
          <cell r="H20">
            <v>0</v>
          </cell>
        </row>
        <row r="21">
          <cell r="A21">
            <v>1102002100</v>
          </cell>
          <cell r="B21" t="str">
            <v>ΛΟΙΠΑ ΤΕΧΝΙΚΑ ΕΡΓΑ ΒΕΝΙΖΕΛΕΙΟ</v>
          </cell>
          <cell r="C21">
            <v>468024.04</v>
          </cell>
          <cell r="D21">
            <v>0</v>
          </cell>
          <cell r="E21">
            <v>42578.45000000001</v>
          </cell>
          <cell r="F21">
            <v>0</v>
          </cell>
          <cell r="G21">
            <v>510602.49</v>
          </cell>
          <cell r="H21">
            <v>0</v>
          </cell>
        </row>
        <row r="22">
          <cell r="A22">
            <v>1199</v>
          </cell>
          <cell r="B22" t="str">
            <v>ΑΠΟΣΒΕΣΜΕΝΑ ΚΤΙΡΙΑ - ΕΓΚΑΤΑΣΤΑΣΕΙΣ ΚΤΙΡΙΩΝ - ΤΕΧΝΙΚΑ ΕΡΓΑ</v>
          </cell>
          <cell r="C22">
            <v>0</v>
          </cell>
          <cell r="D22">
            <v>2206678.09</v>
          </cell>
          <cell r="E22">
            <v>0</v>
          </cell>
          <cell r="F22">
            <v>985439.3500000001</v>
          </cell>
          <cell r="G22">
            <v>0</v>
          </cell>
          <cell r="H22">
            <v>3192117.44</v>
          </cell>
        </row>
        <row r="23">
          <cell r="A23">
            <v>119900</v>
          </cell>
          <cell r="B23" t="str">
            <v>ΑΠΟΣΒΕΣΜΕΝΑ ΚΤΙΡΙΑ - ΕΓΚΑΤΑΣΤΑΣΕΙΣ ΚΤΙΡΙΩΝ</v>
          </cell>
          <cell r="C23">
            <v>0</v>
          </cell>
          <cell r="D23">
            <v>2206678.09</v>
          </cell>
          <cell r="E23">
            <v>0</v>
          </cell>
          <cell r="F23">
            <v>985439.3500000001</v>
          </cell>
          <cell r="G23">
            <v>0</v>
          </cell>
          <cell r="H23">
            <v>3192117.44</v>
          </cell>
        </row>
        <row r="24">
          <cell r="A24">
            <v>1199002101</v>
          </cell>
          <cell r="B24" t="str">
            <v>ΑΠΟΣΒΕΣΜΕΝΑ ΚΤΙΡΙΑ Γ.Ν.Η. ΒΕΝΙΖΕΛΕΙΟ – ΠΑΝΑΝΕΙΟ</v>
          </cell>
          <cell r="C24">
            <v>0</v>
          </cell>
          <cell r="D24">
            <v>2195624.87</v>
          </cell>
          <cell r="E24">
            <v>0</v>
          </cell>
          <cell r="F24">
            <v>981754.94</v>
          </cell>
          <cell r="G24">
            <v>0</v>
          </cell>
          <cell r="H24">
            <v>3177379.81</v>
          </cell>
        </row>
        <row r="25">
          <cell r="A25">
            <v>1199002102</v>
          </cell>
          <cell r="B25" t="str">
            <v>ΑΠΟΣΒΕΣΜΕΝΕΣ ΕΓΚΑΤΑΣΤΑΣΕΙΣ ΚΤΙΡΙΩΝ Γ.Ν.Η. ΒΕΝΙΖΕΛΕΙΟ – ΠΑΝΑΝΕΙΟ</v>
          </cell>
          <cell r="C25">
            <v>0</v>
          </cell>
          <cell r="D25">
            <v>11053.22</v>
          </cell>
          <cell r="E25">
            <v>0</v>
          </cell>
          <cell r="F25">
            <v>3684.41</v>
          </cell>
          <cell r="G25">
            <v>0</v>
          </cell>
          <cell r="H25">
            <v>14737.63</v>
          </cell>
        </row>
        <row r="26">
          <cell r="A26">
            <v>12</v>
          </cell>
          <cell r="B26" t="str">
            <v>ΜΗΧΑΝΗΜΑΤΑ - ΤΕΧΝΙΚΕΣ ΕΓΚΑΤΑΣΤΑΣΕΙΣ - ΛΟΙΠΟΣ ΕΞΟΠΛΙΣΜΟΣ</v>
          </cell>
          <cell r="C26">
            <v>9274384.45</v>
          </cell>
          <cell r="D26">
            <v>4631731.15</v>
          </cell>
          <cell r="E26">
            <v>-5327097.409999999</v>
          </cell>
          <cell r="F26">
            <v>-4631731.15</v>
          </cell>
          <cell r="G26">
            <v>3947287.04</v>
          </cell>
          <cell r="H26">
            <v>0</v>
          </cell>
        </row>
        <row r="27">
          <cell r="A27">
            <v>1200</v>
          </cell>
          <cell r="B27" t="str">
            <v>ΜΗΧΑΝΗΜΑΤΑ</v>
          </cell>
          <cell r="C27">
            <v>4325878.69</v>
          </cell>
          <cell r="D27">
            <v>0</v>
          </cell>
          <cell r="E27">
            <v>280971.96999999974</v>
          </cell>
          <cell r="F27">
            <v>0</v>
          </cell>
          <cell r="G27">
            <v>4606850.66</v>
          </cell>
          <cell r="H27">
            <v>0</v>
          </cell>
        </row>
        <row r="28">
          <cell r="A28">
            <v>120001</v>
          </cell>
          <cell r="B28" t="str">
            <v>ΜΗΧΑΝΗΜΑΤΑ ΙΑΤΡΙΚΑ</v>
          </cell>
          <cell r="C28">
            <v>4024342.4</v>
          </cell>
          <cell r="D28">
            <v>0</v>
          </cell>
          <cell r="E28">
            <v>276252.9700000002</v>
          </cell>
          <cell r="F28">
            <v>0</v>
          </cell>
          <cell r="G28">
            <v>4300595.37</v>
          </cell>
          <cell r="H28">
            <v>0</v>
          </cell>
        </row>
        <row r="29">
          <cell r="A29">
            <v>1200012100</v>
          </cell>
          <cell r="B29" t="str">
            <v>ΜΗΧΑΝΗΜΑΤΑ ΙΑΤΡΙΚΑ Γ.Ν.Η. ΒΕΝΙΖΕΛΕΙΟ – ΠΑΝΑΝΕΙΟ</v>
          </cell>
          <cell r="C29">
            <v>4024342.4</v>
          </cell>
          <cell r="D29">
            <v>0</v>
          </cell>
          <cell r="E29">
            <v>276252.9700000002</v>
          </cell>
          <cell r="F29">
            <v>0</v>
          </cell>
          <cell r="G29">
            <v>4300595.37</v>
          </cell>
          <cell r="H29">
            <v>0</v>
          </cell>
        </row>
        <row r="30">
          <cell r="A30">
            <v>120002</v>
          </cell>
          <cell r="B30" t="str">
            <v>ΜΗΧΑΝΗΜΑΤΑ ΜΗ ΙΑΤΡΙΚΑ</v>
          </cell>
          <cell r="C30">
            <v>301536.29</v>
          </cell>
          <cell r="D30">
            <v>0</v>
          </cell>
          <cell r="E30">
            <v>4719</v>
          </cell>
          <cell r="F30">
            <v>0</v>
          </cell>
          <cell r="G30">
            <v>306255.29</v>
          </cell>
          <cell r="H30">
            <v>0</v>
          </cell>
        </row>
        <row r="31">
          <cell r="A31">
            <v>1200022100</v>
          </cell>
          <cell r="B31" t="str">
            <v>ΜΗΧΑΝΗΜΑΤΑ ΜΗ ΙΑΤΡΙΚΑ Γ.Ν.Η. ΒΕΝΙΖΕΛΕΙΟ – ΠΑΝΑΝΕΙΟ</v>
          </cell>
          <cell r="C31">
            <v>301536.29</v>
          </cell>
          <cell r="D31">
            <v>0</v>
          </cell>
          <cell r="E31">
            <v>4719</v>
          </cell>
          <cell r="F31">
            <v>0</v>
          </cell>
          <cell r="G31">
            <v>306255.29</v>
          </cell>
          <cell r="H31">
            <v>0</v>
          </cell>
        </row>
        <row r="32">
          <cell r="A32">
            <v>1201</v>
          </cell>
          <cell r="B32" t="str">
            <v>ΤΕΧΝΙΚΕΣ ΕΓΚΑΤΑΣΤΑΣΕΙΣ</v>
          </cell>
          <cell r="C32">
            <v>280258.73</v>
          </cell>
          <cell r="D32">
            <v>0</v>
          </cell>
          <cell r="E32">
            <v>14577.5</v>
          </cell>
          <cell r="F32">
            <v>0</v>
          </cell>
          <cell r="G32">
            <v>294836.23</v>
          </cell>
          <cell r="H32">
            <v>0</v>
          </cell>
        </row>
        <row r="33">
          <cell r="A33">
            <v>120101</v>
          </cell>
          <cell r="B33" t="str">
            <v>ΤΕΧΝΙΚΕΣ ΕΓΚΑΤΑΣΤΑΣΕΙΣ</v>
          </cell>
          <cell r="C33">
            <v>280258.73</v>
          </cell>
          <cell r="D33">
            <v>0</v>
          </cell>
          <cell r="E33">
            <v>14577.5</v>
          </cell>
          <cell r="F33">
            <v>0</v>
          </cell>
          <cell r="G33">
            <v>294836.23</v>
          </cell>
          <cell r="H33">
            <v>0</v>
          </cell>
        </row>
        <row r="34">
          <cell r="A34">
            <v>1201012100</v>
          </cell>
          <cell r="B34" t="str">
            <v>ΤΕΧΝΙΚΕΣ ΕΓΚΑΤΑΣΤΑΣΕΙΣ Γ.Ν.Η. ΒΕΝΙΖΕΛΕΙΟ – ΠΑΝΑΝΕΙΟ</v>
          </cell>
          <cell r="C34">
            <v>280258.73</v>
          </cell>
          <cell r="D34">
            <v>0</v>
          </cell>
          <cell r="E34">
            <v>14577.5</v>
          </cell>
          <cell r="F34">
            <v>0</v>
          </cell>
          <cell r="G34">
            <v>294836.23</v>
          </cell>
          <cell r="H34">
            <v>0</v>
          </cell>
        </row>
        <row r="35">
          <cell r="A35">
            <v>1202</v>
          </cell>
          <cell r="B35" t="str">
            <v>ΦΟΡΗΤΑ ΜΗΧΑΝΗΜΑΤΑ ΧΕΙΡΟΣ</v>
          </cell>
          <cell r="C35">
            <v>258019.57</v>
          </cell>
          <cell r="D35">
            <v>0</v>
          </cell>
          <cell r="E35">
            <v>0</v>
          </cell>
          <cell r="F35">
            <v>0</v>
          </cell>
          <cell r="G35">
            <v>258019.57</v>
          </cell>
          <cell r="H35">
            <v>0</v>
          </cell>
        </row>
        <row r="36">
          <cell r="A36">
            <v>120202</v>
          </cell>
          <cell r="B36" t="str">
            <v>ΛΟΙΠΑ ΦΟΡΗΤΑ ΜΗΧΑΝΗΜΑΤΑ ΧΕΙΡΟΣ (ΜΗ ΧΕΙΡΟΥΡΓΙΚΑ)</v>
          </cell>
          <cell r="C36">
            <v>258019.57</v>
          </cell>
          <cell r="D36">
            <v>0</v>
          </cell>
          <cell r="E36">
            <v>0</v>
          </cell>
          <cell r="F36">
            <v>0</v>
          </cell>
          <cell r="G36">
            <v>258019.57</v>
          </cell>
          <cell r="H36">
            <v>0</v>
          </cell>
        </row>
        <row r="37">
          <cell r="A37">
            <v>1202022101</v>
          </cell>
          <cell r="B37" t="str">
            <v>ΛΟΙΠΑ ΦΟΡΗΤΑ ΜΗΧΑΝΗΜΑΤΑ ΧΕΙΡΟΣ Γ.Ν.Η. ΒΕΝΙΖΕΛΕΙΟ – ΠΑΝΑΝΕΙΟ</v>
          </cell>
          <cell r="C37">
            <v>258019.57</v>
          </cell>
          <cell r="D37">
            <v>0</v>
          </cell>
          <cell r="E37">
            <v>0</v>
          </cell>
          <cell r="F37">
            <v>0</v>
          </cell>
          <cell r="G37">
            <v>258019.57</v>
          </cell>
          <cell r="H37">
            <v>0</v>
          </cell>
        </row>
        <row r="38">
          <cell r="A38">
            <v>1203</v>
          </cell>
          <cell r="B38" t="str">
            <v>ΕΡΓΑΛΕΙΑ</v>
          </cell>
          <cell r="C38">
            <v>4207.93</v>
          </cell>
          <cell r="D38">
            <v>0</v>
          </cell>
          <cell r="E38">
            <v>11661.99</v>
          </cell>
          <cell r="F38">
            <v>0</v>
          </cell>
          <cell r="G38">
            <v>15869.92</v>
          </cell>
          <cell r="H38">
            <v>0</v>
          </cell>
        </row>
        <row r="39">
          <cell r="A39">
            <v>120301</v>
          </cell>
          <cell r="B39" t="str">
            <v>ΕΡΓΑΛΕΙΑ ΜΕΓΑΛΗΣ ΑΞΙΑΣ</v>
          </cell>
          <cell r="C39">
            <v>0</v>
          </cell>
          <cell r="D39">
            <v>0</v>
          </cell>
          <cell r="E39">
            <v>11662</v>
          </cell>
          <cell r="F39">
            <v>0</v>
          </cell>
          <cell r="G39">
            <v>11662</v>
          </cell>
          <cell r="H39">
            <v>0</v>
          </cell>
        </row>
        <row r="40">
          <cell r="A40">
            <v>1203012101</v>
          </cell>
          <cell r="B40" t="str">
            <v>ΕΡΓΑΛΕΙΑ ΜΕΓAΛΗΣ ΑΞΙΑΣ Γ.Ν.Η. ΒΕΝΙΖΕΛΕΙΟ – ΠΑΝΑΝΕΙΟ</v>
          </cell>
          <cell r="C40">
            <v>0</v>
          </cell>
          <cell r="D40">
            <v>0</v>
          </cell>
          <cell r="E40">
            <v>11662</v>
          </cell>
          <cell r="F40">
            <v>0</v>
          </cell>
          <cell r="G40">
            <v>11662</v>
          </cell>
          <cell r="H40">
            <v>0</v>
          </cell>
        </row>
        <row r="41">
          <cell r="A41">
            <v>120302</v>
          </cell>
          <cell r="B41" t="str">
            <v>ΤΕΧΝΙΚΑ ΕΡΓΑΛΕΙΑ</v>
          </cell>
          <cell r="C41">
            <v>3702.94</v>
          </cell>
          <cell r="D41">
            <v>0</v>
          </cell>
          <cell r="E41">
            <v>-0.010000000000218279</v>
          </cell>
          <cell r="F41">
            <v>0</v>
          </cell>
          <cell r="G41">
            <v>3702.93</v>
          </cell>
          <cell r="H41">
            <v>0</v>
          </cell>
        </row>
        <row r="42">
          <cell r="A42">
            <v>1203022102</v>
          </cell>
          <cell r="B42" t="str">
            <v>ΤΕΧΝΙΚΑ ΕΡΓΑΛΕΙΑ Γ.Ν.Η. ΒΕΝΙΖΕΛΕΙΟ – ΠΑΝΑΝΕΙΟ</v>
          </cell>
          <cell r="C42">
            <v>3702.94</v>
          </cell>
          <cell r="D42">
            <v>0</v>
          </cell>
          <cell r="E42">
            <v>-0.010000000000218279</v>
          </cell>
          <cell r="F42">
            <v>0</v>
          </cell>
          <cell r="G42">
            <v>3702.93</v>
          </cell>
          <cell r="H42">
            <v>0</v>
          </cell>
        </row>
        <row r="43">
          <cell r="A43">
            <v>120303</v>
          </cell>
          <cell r="B43" t="str">
            <v>ΛΟΙΠΑ ΕΡΓΑΛΕΙΑ</v>
          </cell>
          <cell r="C43">
            <v>504.99</v>
          </cell>
          <cell r="D43">
            <v>0</v>
          </cell>
          <cell r="E43">
            <v>0</v>
          </cell>
          <cell r="F43">
            <v>0</v>
          </cell>
          <cell r="G43">
            <v>504.99</v>
          </cell>
          <cell r="H43">
            <v>0</v>
          </cell>
        </row>
        <row r="44">
          <cell r="A44">
            <v>1203032103</v>
          </cell>
          <cell r="B44" t="str">
            <v>ΛΟΙΠΑ ΕΡΓΑΛΕΙΑ Γ.Ν.Η. ΒΕΝΙΖΕΛΕΙΟ – ΠΑΝΑΝΕΙΟ</v>
          </cell>
          <cell r="C44">
            <v>504.99</v>
          </cell>
          <cell r="D44">
            <v>0</v>
          </cell>
          <cell r="E44">
            <v>0</v>
          </cell>
          <cell r="F44">
            <v>0</v>
          </cell>
          <cell r="G44">
            <v>504.99</v>
          </cell>
          <cell r="H44">
            <v>0</v>
          </cell>
        </row>
        <row r="45">
          <cell r="A45">
            <v>1204</v>
          </cell>
          <cell r="B45" t="str">
            <v>ΕΠΙΣΤΗΜΟΝΙΚΑ ΟΡΓΑΝΑ ΚΑΙ ΣΥΣΚΕΥΕΣ</v>
          </cell>
          <cell r="C45">
            <v>3920587.59</v>
          </cell>
          <cell r="D45">
            <v>0</v>
          </cell>
          <cell r="E45">
            <v>185717.36000000034</v>
          </cell>
          <cell r="F45">
            <v>0</v>
          </cell>
          <cell r="G45">
            <v>4106304.95</v>
          </cell>
          <cell r="H45">
            <v>0</v>
          </cell>
        </row>
        <row r="46">
          <cell r="A46">
            <v>120401</v>
          </cell>
          <cell r="B46" t="str">
            <v>ΕΠΙΣΤΗΜΟΝΙΚΑ ΟΡΓΑΝΑ ΚΑΙ ΣΥΣΚΕΥΕΣ</v>
          </cell>
          <cell r="C46">
            <v>3920587.59</v>
          </cell>
          <cell r="D46">
            <v>0</v>
          </cell>
          <cell r="E46">
            <v>185717.36000000034</v>
          </cell>
          <cell r="F46">
            <v>0</v>
          </cell>
          <cell r="G46">
            <v>4106304.95</v>
          </cell>
          <cell r="H46">
            <v>0</v>
          </cell>
        </row>
        <row r="47">
          <cell r="A47">
            <v>1204012100</v>
          </cell>
          <cell r="B47" t="str">
            <v>ΕΠΙΣΤΗΜΟΝΙΚΑ ΟΡΓΑΝΑ ΚΑΙ ΣΥΣΚΕΥΕΣ Γ.Ν.Η. ΒΕΝΙΖΕΛΕΙΟ – ΠΑΝΑΝΕΙΟ</v>
          </cell>
          <cell r="C47">
            <v>3920587.59</v>
          </cell>
          <cell r="D47">
            <v>0</v>
          </cell>
          <cell r="E47">
            <v>185717.36000000034</v>
          </cell>
          <cell r="F47">
            <v>0</v>
          </cell>
          <cell r="G47">
            <v>4106304.95</v>
          </cell>
          <cell r="H47">
            <v>0</v>
          </cell>
        </row>
        <row r="48">
          <cell r="A48">
            <v>1206</v>
          </cell>
          <cell r="B48" t="str">
            <v>ΛΟΙΠΟΣ ΜΗΧΑΝΟΛΟΓΙΚΟΣ ΕΞΟΠΛΙΣΜΟΣ</v>
          </cell>
          <cell r="C48">
            <v>465324.73</v>
          </cell>
          <cell r="D48">
            <v>0</v>
          </cell>
          <cell r="E48">
            <v>26217.320000000007</v>
          </cell>
          <cell r="F48">
            <v>0</v>
          </cell>
          <cell r="G48">
            <v>491542.05</v>
          </cell>
          <cell r="H48">
            <v>0</v>
          </cell>
        </row>
        <row r="49">
          <cell r="A49">
            <v>120600</v>
          </cell>
          <cell r="B49" t="str">
            <v>ΛΟΙΠΟΣ ΙΑΤΡΙΚΟΣ ΕΞΟΠΛΙΣΜΟΣ</v>
          </cell>
          <cell r="C49">
            <v>435975.54</v>
          </cell>
          <cell r="D49">
            <v>0</v>
          </cell>
          <cell r="E49">
            <v>25171.820000000007</v>
          </cell>
          <cell r="F49">
            <v>0</v>
          </cell>
          <cell r="G49">
            <v>461147.36</v>
          </cell>
          <cell r="H49">
            <v>0</v>
          </cell>
        </row>
        <row r="50">
          <cell r="A50">
            <v>1206002100</v>
          </cell>
          <cell r="B50" t="str">
            <v>ΛΟΙΠΟΣ ΙΑΤΡΙΚΟΣ ΕΞΟΠΛΙΣΜΟΣ Γ.Ν.Η. ΒΕΝΙΖΕΛΕΙΟ – ΠΑΝΑΝΕΙΟ</v>
          </cell>
          <cell r="C50">
            <v>435975.54</v>
          </cell>
          <cell r="D50">
            <v>0</v>
          </cell>
          <cell r="E50">
            <v>25171.820000000007</v>
          </cell>
          <cell r="F50">
            <v>0</v>
          </cell>
          <cell r="G50">
            <v>461147.36</v>
          </cell>
          <cell r="H50">
            <v>0</v>
          </cell>
        </row>
        <row r="51">
          <cell r="A51">
            <v>120601</v>
          </cell>
          <cell r="B51" t="str">
            <v>ΛΟΙΠΟΣ ΜΗ ΙΑΤΡΙΚΟΣ ΕΞΟΠΛΙΣΜΟΣ</v>
          </cell>
          <cell r="C51">
            <v>29349.19</v>
          </cell>
          <cell r="D51">
            <v>0</v>
          </cell>
          <cell r="E51">
            <v>1045.5</v>
          </cell>
          <cell r="F51">
            <v>0</v>
          </cell>
          <cell r="G51">
            <v>30394.69</v>
          </cell>
          <cell r="H51">
            <v>0</v>
          </cell>
        </row>
        <row r="52">
          <cell r="A52">
            <v>1206012100</v>
          </cell>
          <cell r="B52" t="str">
            <v>ΛΟΙΠΟΣ ΜΗ ΙΑΤΡΙΚΟΣ ΕΞΟΠΛΙΣΜΟΣ Γ.Ν.Η. ΒΕΝΙΖΕΛΕΙΟ – ΠΑΝΑΝΕΙΟ</v>
          </cell>
          <cell r="C52">
            <v>29349.19</v>
          </cell>
          <cell r="D52">
            <v>0</v>
          </cell>
          <cell r="E52">
            <v>1045.5</v>
          </cell>
          <cell r="F52">
            <v>0</v>
          </cell>
          <cell r="G52">
            <v>30394.69</v>
          </cell>
          <cell r="H52">
            <v>0</v>
          </cell>
        </row>
        <row r="53">
          <cell r="A53">
            <v>1299</v>
          </cell>
          <cell r="B53" t="str">
            <v>ΑΠΟΣΒΕΣΜΕΝΑ ΜΗΧΑΝΗΜΑΤΑ - ΤΕΧΝΙΚΕΣ ΕΓΚΑΤΑΣΤΑΣΕΙΣ - ΛΟΙΠΟΣ ΜΗΧΑΝ/ΚΟΣ ΕΞΟΠΛΙΣΜΟΣ</v>
          </cell>
          <cell r="C53">
            <v>20107.21</v>
          </cell>
          <cell r="D53">
            <v>4631731.15</v>
          </cell>
          <cell r="E53">
            <v>-20107.21</v>
          </cell>
          <cell r="F53">
            <v>1194405.1899999995</v>
          </cell>
          <cell r="G53">
            <v>0</v>
          </cell>
          <cell r="H53">
            <v>5826136.34</v>
          </cell>
        </row>
        <row r="54">
          <cell r="A54">
            <v>129900</v>
          </cell>
          <cell r="B54" t="str">
            <v>ΑΠΟΣΒΕΣΜΕΝΑ ΜΗΧΑΝΗΜΑΤΑ</v>
          </cell>
          <cell r="C54">
            <v>0</v>
          </cell>
          <cell r="D54">
            <v>2268210.53</v>
          </cell>
          <cell r="E54">
            <v>0</v>
          </cell>
          <cell r="F54">
            <v>509961.25</v>
          </cell>
          <cell r="G54">
            <v>0</v>
          </cell>
          <cell r="H54">
            <v>2778171.78</v>
          </cell>
        </row>
        <row r="55">
          <cell r="A55">
            <v>1299002101</v>
          </cell>
          <cell r="B55" t="str">
            <v>ΑΠΟΣΒΕΣΜΕΝΑ ΜΗΧΑΝΗΜΑΤΑ ΙΑΤΡΙΚΑ Γ.Ν.Η. ΒΕΝΙΖΕΛΕΙΟ – ΠΑΝΑΝΕΙΟ</v>
          </cell>
          <cell r="C55">
            <v>0</v>
          </cell>
          <cell r="D55">
            <v>2016109.39</v>
          </cell>
          <cell r="E55">
            <v>0</v>
          </cell>
          <cell r="F55">
            <v>475795.8899999999</v>
          </cell>
          <cell r="G55">
            <v>0</v>
          </cell>
          <cell r="H55">
            <v>2491905.28</v>
          </cell>
        </row>
        <row r="56">
          <cell r="A56">
            <v>1299002102</v>
          </cell>
          <cell r="B56" t="str">
            <v>ΑΠΟΣΒΕΣΜΕΝΑ ΜΗΧΑΝΗΜΑΤΑ ΜΗ ΙΑΤΡΙΚΑ Γ.Ν.Η. ΒΕΝΙΖΕΛΕΙΟ – ΠΑΝΑΝΕΙΟ</v>
          </cell>
          <cell r="C56">
            <v>0</v>
          </cell>
          <cell r="D56">
            <v>252101.14</v>
          </cell>
          <cell r="E56">
            <v>0</v>
          </cell>
          <cell r="F56">
            <v>34165.359999999986</v>
          </cell>
          <cell r="G56">
            <v>0</v>
          </cell>
          <cell r="H56">
            <v>286266.5</v>
          </cell>
        </row>
        <row r="57">
          <cell r="A57">
            <v>129901</v>
          </cell>
          <cell r="B57" t="str">
            <v>ΑΠΟΣΒΕΣΜΕΝΕΣ ΤΕΧΝΙΚΕΣ ΕΓΚΑΤΑΣΤΑΣΕΙΣ</v>
          </cell>
          <cell r="C57">
            <v>0</v>
          </cell>
          <cell r="D57">
            <v>107703.39</v>
          </cell>
          <cell r="E57">
            <v>0</v>
          </cell>
          <cell r="F57">
            <v>59492.62999999999</v>
          </cell>
          <cell r="G57">
            <v>0</v>
          </cell>
          <cell r="H57">
            <v>167196.02</v>
          </cell>
        </row>
        <row r="58">
          <cell r="A58">
            <v>1299012100</v>
          </cell>
          <cell r="B58" t="str">
            <v>ΑΠΟΣΒΕΣΜΕΝΕΣ ΤΕΧΝΙΚΕΣ ΕΓΚΑΤΑΣΤΑΣΕΙΣ Γ.Ν.Η. ΒΕΝΙΖΕΛΕΙΟ – ΠΑΝΑΝΕΙΟ</v>
          </cell>
          <cell r="C58">
            <v>0</v>
          </cell>
          <cell r="D58">
            <v>107703.39</v>
          </cell>
          <cell r="E58">
            <v>0</v>
          </cell>
          <cell r="F58">
            <v>59492.62999999999</v>
          </cell>
          <cell r="G58">
            <v>0</v>
          </cell>
          <cell r="H58">
            <v>167196.02</v>
          </cell>
        </row>
        <row r="59">
          <cell r="A59">
            <v>129902</v>
          </cell>
          <cell r="B59" t="str">
            <v>ΑΠΟΣΒΕΣΜΕΝΑ ΦΟΡΗΤΑ ΜΗΧΑΝΗΜΑΤΑ ΧΕΙΡΟΣ</v>
          </cell>
          <cell r="C59">
            <v>20107.21</v>
          </cell>
          <cell r="D59">
            <v>147965.91</v>
          </cell>
          <cell r="E59">
            <v>-20107.21</v>
          </cell>
          <cell r="F59">
            <v>-20107.210000000006</v>
          </cell>
          <cell r="G59">
            <v>0</v>
          </cell>
          <cell r="H59">
            <v>127858.7</v>
          </cell>
        </row>
        <row r="60">
          <cell r="A60">
            <v>1299022101</v>
          </cell>
          <cell r="B60" t="str">
            <v>ΑΠΟΣΒΕΣΜΕΝΑ ΦΟΡΗΤΑ ΜΗΧΑΝΗΜΑΤΑ ΧΕΙΡΟΣ ΧΕΙΡΟΥΡΓΙΚΑ Γ.Ν.Η. ΒΕΝΙΖΕΛΕΙΟ – ΠΑΝΑΝΕΙΟ</v>
          </cell>
          <cell r="C60">
            <v>20107.21</v>
          </cell>
          <cell r="D60">
            <v>0</v>
          </cell>
          <cell r="E60">
            <v>0</v>
          </cell>
          <cell r="F60">
            <v>0</v>
          </cell>
          <cell r="G60">
            <v>20107.21</v>
          </cell>
          <cell r="H60">
            <v>0</v>
          </cell>
        </row>
        <row r="61">
          <cell r="A61">
            <v>1299022102</v>
          </cell>
          <cell r="B61" t="str">
            <v>ΑΠΟΣΒΕΣΜΕΝΑ ΦΟΡΗΤΑ ΜΗΧΑΝΗΜΑΤΑ ΧΕΙΡΟΣ Γ.Ν.Η. ΒΕΝΙΖΕΛΕΙΟ – ΠΑΝΑΝΕΙΟ</v>
          </cell>
          <cell r="C61">
            <v>0</v>
          </cell>
          <cell r="D61">
            <v>147965.91</v>
          </cell>
          <cell r="E61">
            <v>0</v>
          </cell>
          <cell r="F61">
            <v>0</v>
          </cell>
          <cell r="G61">
            <v>0</v>
          </cell>
          <cell r="H61">
            <v>147965.91</v>
          </cell>
        </row>
        <row r="62">
          <cell r="A62">
            <v>129903</v>
          </cell>
          <cell r="B62" t="str">
            <v>ΑΠΟΣΒΕΣΜΕΝΑ ΕΡΓΑΛΕΙΑ</v>
          </cell>
          <cell r="C62">
            <v>0</v>
          </cell>
          <cell r="D62">
            <v>4874</v>
          </cell>
          <cell r="E62">
            <v>0</v>
          </cell>
          <cell r="F62">
            <v>3296.24</v>
          </cell>
          <cell r="G62">
            <v>0</v>
          </cell>
          <cell r="H62">
            <v>8170.24</v>
          </cell>
        </row>
        <row r="63">
          <cell r="A63">
            <v>1299032101</v>
          </cell>
          <cell r="B63" t="str">
            <v>ΑΠΟΣΒΕΣΜΕΝΑ ΕΡΓΑΛΕΙΑ ΜΕΓΑΛΗΣ ΑΞΙΑΣ Γ.Ν.Η. ΒΕΝΙΖΕΛΕΙΟ – ΠΑΝΑΝΕΙΟ</v>
          </cell>
          <cell r="C63">
            <v>0</v>
          </cell>
          <cell r="D63">
            <v>0</v>
          </cell>
          <cell r="E63">
            <v>0</v>
          </cell>
          <cell r="F63">
            <v>2915.44</v>
          </cell>
          <cell r="G63">
            <v>0</v>
          </cell>
          <cell r="H63">
            <v>2915.44</v>
          </cell>
        </row>
        <row r="64">
          <cell r="A64">
            <v>1299032102</v>
          </cell>
          <cell r="B64" t="str">
            <v>ΑΠΟΣΒΕΣΜΕΝΑ ΤΕΧΝΙΚΑ ΕΡΓΑΛΕΙΑ Γ.Ν.Η. ΒΕΝΙΖΕΛΕΙΟ – ΠΑΝΑΝΕΙΟ</v>
          </cell>
          <cell r="C64">
            <v>0</v>
          </cell>
          <cell r="D64">
            <v>3702.72</v>
          </cell>
          <cell r="E64">
            <v>0</v>
          </cell>
          <cell r="F64">
            <v>0</v>
          </cell>
          <cell r="G64">
            <v>0</v>
          </cell>
          <cell r="H64">
            <v>3702.72</v>
          </cell>
        </row>
        <row r="65">
          <cell r="A65">
            <v>1299032103</v>
          </cell>
          <cell r="B65" t="str">
            <v>ΑΠΟΣΒΕΣΜΕΝΑ ΛΟΙΠΑ ΕΡΓΑΛΕΙΑ Γ.Ν.Η. ΒΕΝΙΖΕΛΕΙΟ – ΠΑΝΑΝΕΙΟ</v>
          </cell>
          <cell r="C65">
            <v>0</v>
          </cell>
          <cell r="D65">
            <v>1171.28</v>
          </cell>
          <cell r="E65">
            <v>0</v>
          </cell>
          <cell r="F65">
            <v>380.79999999999995</v>
          </cell>
          <cell r="G65">
            <v>0</v>
          </cell>
          <cell r="H65">
            <v>1552.08</v>
          </cell>
        </row>
        <row r="66">
          <cell r="A66">
            <v>129904</v>
          </cell>
          <cell r="B66" t="str">
            <v>ΑΠΟΣΒΕΣΜΕΝΑ ΕΠΙΣΤΗΜΟΝΙΚΑ ΟΡΓΑΝΑ ΚΑΙ ΣΥΣΚΕΥΕΣ</v>
          </cell>
          <cell r="C66">
            <v>0</v>
          </cell>
          <cell r="D66">
            <v>1847907.23</v>
          </cell>
          <cell r="E66">
            <v>0</v>
          </cell>
          <cell r="F66">
            <v>561625.5</v>
          </cell>
          <cell r="G66">
            <v>0</v>
          </cell>
          <cell r="H66">
            <v>2409532.73</v>
          </cell>
        </row>
        <row r="67">
          <cell r="A67">
            <v>1299042100</v>
          </cell>
          <cell r="B67" t="str">
            <v>ΑΠΟΣΒΕΣΜΕΝΑ ΕΠΙΣΤΗΜΟΝΙΚΑ ΟΡΓΑΝΑ ΚΑΙ ΣΥΣΚΕΥΕΣ Γ.Ν.Η. ΒΕΝΙΖΕΛΕΙΟ - ΠΑΝΑΝΕΙΟ</v>
          </cell>
          <cell r="C67">
            <v>0</v>
          </cell>
          <cell r="D67">
            <v>1847907.23</v>
          </cell>
          <cell r="E67">
            <v>0</v>
          </cell>
          <cell r="F67">
            <v>561625.5</v>
          </cell>
          <cell r="G67">
            <v>0</v>
          </cell>
          <cell r="H67">
            <v>2409532.73</v>
          </cell>
        </row>
        <row r="68">
          <cell r="A68">
            <v>129906</v>
          </cell>
          <cell r="B68" t="str">
            <v>ΑΠΟΣΒΕΣΜΕΝΟΣ ΛΟΙΠΟΣ ΜΗΧΑΝΟΛΟΓΙΚΟΣ ΕΞΟΠΛΙΣΜΟΣ</v>
          </cell>
          <cell r="C68">
            <v>0</v>
          </cell>
          <cell r="D68">
            <v>255070.09</v>
          </cell>
          <cell r="E68">
            <v>0</v>
          </cell>
          <cell r="F68">
            <v>80136.78</v>
          </cell>
          <cell r="G68">
            <v>0</v>
          </cell>
          <cell r="H68">
            <v>335206.87</v>
          </cell>
        </row>
        <row r="69">
          <cell r="A69">
            <v>1299062100</v>
          </cell>
          <cell r="B69" t="str">
            <v>ΑΠΟΣΒΕΣΜΕΝΟΣ ΛΟΙΠΟΣ ΙΑΤΡΙΚΟΣ ΕΞΟΠΛΙΣΜΟΣ Γ.Ν.Η. ΒΕΝΙΖΕΛΕΙΟ – ΠΑΝΑΝΕΙΟ</v>
          </cell>
          <cell r="C69">
            <v>0</v>
          </cell>
          <cell r="D69">
            <v>233999.68</v>
          </cell>
          <cell r="E69">
            <v>0</v>
          </cell>
          <cell r="F69">
            <v>75432.25</v>
          </cell>
          <cell r="G69">
            <v>0</v>
          </cell>
          <cell r="H69">
            <v>309431.93</v>
          </cell>
        </row>
        <row r="70">
          <cell r="A70">
            <v>1299062101</v>
          </cell>
          <cell r="B70" t="str">
            <v>ΑΠΟΣΒΕΣΜΕΝΟΣ ΛΟΙΠΟΣ ΜΗ ΙΑΤΡΙΚΟΣ ΕΞΟΠΛΙΣΜΟΣ Γ.Ν.Η. ΒΕΝΙΖΕΛΕΙΟ – ΠΑΝΑΝΕΙΟ</v>
          </cell>
          <cell r="C70">
            <v>0</v>
          </cell>
          <cell r="D70">
            <v>21070.41</v>
          </cell>
          <cell r="E70">
            <v>0</v>
          </cell>
          <cell r="F70">
            <v>4704.529999999999</v>
          </cell>
          <cell r="G70">
            <v>0</v>
          </cell>
          <cell r="H70">
            <v>25774.94</v>
          </cell>
        </row>
        <row r="71">
          <cell r="A71">
            <v>13</v>
          </cell>
          <cell r="B71" t="str">
            <v>ΜΕΤΑΦΟΡΙΚΑ ΜΕΣΑ</v>
          </cell>
          <cell r="C71">
            <v>352388.75</v>
          </cell>
          <cell r="D71">
            <v>83317.76</v>
          </cell>
          <cell r="E71">
            <v>-153795.5</v>
          </cell>
          <cell r="F71">
            <v>-83317.76</v>
          </cell>
          <cell r="G71">
            <v>198593.25</v>
          </cell>
          <cell r="H71">
            <v>0</v>
          </cell>
        </row>
        <row r="72">
          <cell r="A72">
            <v>1300</v>
          </cell>
          <cell r="B72" t="str">
            <v>ΑΥΤΟΚΙΝΗΤΑ - ΛΕΩΦΟΡΕΙΑ</v>
          </cell>
          <cell r="C72">
            <v>274533</v>
          </cell>
          <cell r="D72">
            <v>0</v>
          </cell>
          <cell r="E72">
            <v>0</v>
          </cell>
          <cell r="F72">
            <v>0</v>
          </cell>
          <cell r="G72">
            <v>274533</v>
          </cell>
          <cell r="H72">
            <v>0</v>
          </cell>
        </row>
        <row r="73">
          <cell r="A73">
            <v>13000100</v>
          </cell>
          <cell r="B73" t="str">
            <v>RENAULT VI ΓΑΛΛΙΑΣ</v>
          </cell>
          <cell r="C73">
            <v>274533</v>
          </cell>
          <cell r="D73">
            <v>0</v>
          </cell>
          <cell r="E73">
            <v>0</v>
          </cell>
          <cell r="F73">
            <v>0</v>
          </cell>
          <cell r="G73">
            <v>274533</v>
          </cell>
          <cell r="H73">
            <v>0</v>
          </cell>
        </row>
        <row r="74">
          <cell r="A74">
            <v>1300010000</v>
          </cell>
          <cell r="B74" t="str">
            <v>RENAULT VI ΓΑΛΛΙΑΣ</v>
          </cell>
          <cell r="C74">
            <v>274533</v>
          </cell>
          <cell r="D74">
            <v>0</v>
          </cell>
          <cell r="E74">
            <v>0</v>
          </cell>
          <cell r="F74">
            <v>0</v>
          </cell>
          <cell r="G74">
            <v>274533</v>
          </cell>
          <cell r="H74">
            <v>0</v>
          </cell>
        </row>
        <row r="75">
          <cell r="A75">
            <v>1302</v>
          </cell>
          <cell r="B75" t="str">
            <v>ΑΥΤΟΚΙΝΗΤΑ ΦΟΡΤΗΓΑ - ΡΥΜΟΥΛΚΕΣ - ΕΙΔΙΚΗΣ ΧΡΗΣΕΩΣ</v>
          </cell>
          <cell r="C75">
            <v>0.01</v>
          </cell>
          <cell r="D75">
            <v>0</v>
          </cell>
          <cell r="E75">
            <v>0</v>
          </cell>
          <cell r="F75">
            <v>0</v>
          </cell>
          <cell r="G75">
            <v>0.01</v>
          </cell>
          <cell r="H75">
            <v>0</v>
          </cell>
        </row>
        <row r="76">
          <cell r="A76">
            <v>130200</v>
          </cell>
          <cell r="B76" t="str">
            <v>ΑΣΘΕΝΟΦΟΡΑ</v>
          </cell>
          <cell r="C76">
            <v>0.01</v>
          </cell>
          <cell r="D76">
            <v>0</v>
          </cell>
          <cell r="E76">
            <v>0</v>
          </cell>
          <cell r="F76">
            <v>0</v>
          </cell>
          <cell r="G76">
            <v>0.01</v>
          </cell>
          <cell r="H76">
            <v>0</v>
          </cell>
        </row>
        <row r="77">
          <cell r="A77">
            <v>1302002100</v>
          </cell>
          <cell r="B77" t="str">
            <v>ΑΣΘΕΝΟΦΟΡΑ Γ.Ν.Η. ΒΕΝΙΖΕΛΕΙΟ – ΠΑΝΑΝΕΙΟ</v>
          </cell>
          <cell r="C77">
            <v>0.01</v>
          </cell>
          <cell r="D77">
            <v>0</v>
          </cell>
          <cell r="E77">
            <v>0</v>
          </cell>
          <cell r="F77">
            <v>0</v>
          </cell>
          <cell r="G77">
            <v>0.01</v>
          </cell>
          <cell r="H77">
            <v>0</v>
          </cell>
        </row>
        <row r="78">
          <cell r="A78">
            <v>1309</v>
          </cell>
          <cell r="B78" t="str">
            <v>ΛΟΙΠΑ ΜΕΣΑ ΜΕΤΑΦΟΡΑΣ</v>
          </cell>
          <cell r="C78">
            <v>77855.74</v>
          </cell>
          <cell r="D78">
            <v>0</v>
          </cell>
          <cell r="E78">
            <v>0</v>
          </cell>
          <cell r="F78">
            <v>0</v>
          </cell>
          <cell r="G78">
            <v>77855.74</v>
          </cell>
          <cell r="H78">
            <v>0</v>
          </cell>
        </row>
        <row r="79">
          <cell r="A79">
            <v>130900</v>
          </cell>
          <cell r="B79" t="str">
            <v>ΛΟΙΠΑ ΜΕΣΑ ΜΕΤΑΦΟΡΑΣ</v>
          </cell>
          <cell r="C79">
            <v>77855.74</v>
          </cell>
          <cell r="D79">
            <v>0</v>
          </cell>
          <cell r="E79">
            <v>0</v>
          </cell>
          <cell r="F79">
            <v>0</v>
          </cell>
          <cell r="G79">
            <v>77855.74</v>
          </cell>
          <cell r="H79">
            <v>0</v>
          </cell>
        </row>
        <row r="80">
          <cell r="A80">
            <v>1309002100</v>
          </cell>
          <cell r="B80" t="str">
            <v>ΛΟΙΠΑ ΜΕΣΑ ΜΕΤΑΦΟΡΑΣ Γ.Ν.Η. ΒΕΝΙΖΕΛΕΙΟ – ΠΑΝΑΝΕΙΟ</v>
          </cell>
          <cell r="C80">
            <v>77855.74</v>
          </cell>
          <cell r="D80">
            <v>0</v>
          </cell>
          <cell r="E80">
            <v>0</v>
          </cell>
          <cell r="F80">
            <v>0</v>
          </cell>
          <cell r="G80">
            <v>77855.74</v>
          </cell>
          <cell r="H80">
            <v>0</v>
          </cell>
        </row>
        <row r="81">
          <cell r="A81">
            <v>1399</v>
          </cell>
          <cell r="B81" t="str">
            <v>ΑΠΟΣΒΕΣΜΕΝΑ ΜΕΣΑ ΜΕΤΑΦΟΡΑΣ</v>
          </cell>
          <cell r="C81">
            <v>0</v>
          </cell>
          <cell r="D81">
            <v>83317.76</v>
          </cell>
          <cell r="E81">
            <v>0</v>
          </cell>
          <cell r="F81">
            <v>70477.74</v>
          </cell>
          <cell r="G81">
            <v>0</v>
          </cell>
          <cell r="H81">
            <v>153795.5</v>
          </cell>
        </row>
        <row r="82">
          <cell r="A82">
            <v>139902</v>
          </cell>
          <cell r="B82" t="str">
            <v>ΑΠΟΣΒΕΣΜΕΝΑ ΦΟΡΤΗΓΑ - ΡΥΜΟΥΛΚΕΣ - ΕΙΔΙΚΗΣ ΧΡΗΣΕΩΣ</v>
          </cell>
          <cell r="C82">
            <v>0</v>
          </cell>
          <cell r="D82">
            <v>83317.76</v>
          </cell>
          <cell r="E82">
            <v>0</v>
          </cell>
          <cell r="F82">
            <v>70477.74</v>
          </cell>
          <cell r="G82">
            <v>0</v>
          </cell>
          <cell r="H82">
            <v>153795.5</v>
          </cell>
        </row>
        <row r="83">
          <cell r="A83">
            <v>1399022100</v>
          </cell>
          <cell r="B83" t="str">
            <v>ΑΠΟΣΒΕΣΜΕΝΑ ΑΣΘΕΝΟΦΟΡΑ Γ.Ν.Η. ΒΕΝΙΖΕΛΕΙΟ – ΠΑΝΑΝΕΙΟ</v>
          </cell>
          <cell r="C83">
            <v>0</v>
          </cell>
          <cell r="D83">
            <v>83317.76</v>
          </cell>
          <cell r="E83">
            <v>0</v>
          </cell>
          <cell r="F83">
            <v>70477.74</v>
          </cell>
          <cell r="G83">
            <v>0</v>
          </cell>
          <cell r="H83">
            <v>153795.5</v>
          </cell>
        </row>
        <row r="84">
          <cell r="A84">
            <v>14</v>
          </cell>
          <cell r="B84" t="str">
            <v>ΕΠΙΠΛΑ - ΛΟΙΠΟΣ ΕΞΟΠΛΙΣΜΟΣ</v>
          </cell>
          <cell r="C84">
            <v>3373095.55</v>
          </cell>
          <cell r="D84">
            <v>2590217.06</v>
          </cell>
          <cell r="E84">
            <v>-2520497.86</v>
          </cell>
          <cell r="F84">
            <v>-2590217.06</v>
          </cell>
          <cell r="G84">
            <v>852597.69</v>
          </cell>
          <cell r="H84">
            <v>0</v>
          </cell>
        </row>
        <row r="85">
          <cell r="A85">
            <v>1400</v>
          </cell>
          <cell r="B85" t="str">
            <v>ΕΠΙΠΛΑ</v>
          </cell>
          <cell r="C85">
            <v>1064678.42</v>
          </cell>
          <cell r="D85">
            <v>0</v>
          </cell>
          <cell r="E85">
            <v>100821.18000000017</v>
          </cell>
          <cell r="F85">
            <v>0</v>
          </cell>
          <cell r="G85">
            <v>1165499.6</v>
          </cell>
          <cell r="H85">
            <v>0</v>
          </cell>
        </row>
        <row r="86">
          <cell r="A86">
            <v>140000</v>
          </cell>
          <cell r="B86" t="str">
            <v>ΕΠΙΠΛΑ</v>
          </cell>
          <cell r="C86">
            <v>1064678.42</v>
          </cell>
          <cell r="D86">
            <v>0</v>
          </cell>
          <cell r="E86">
            <v>100821.18000000017</v>
          </cell>
          <cell r="F86">
            <v>0</v>
          </cell>
          <cell r="G86">
            <v>1165499.6</v>
          </cell>
          <cell r="H86">
            <v>0</v>
          </cell>
        </row>
        <row r="87">
          <cell r="A87">
            <v>1400002100</v>
          </cell>
          <cell r="B87" t="str">
            <v>ΕΠΙΠΛΑ Γ.Ν.Η. ΒΕΝΙΖΕΛΕΙΟ – ΠΑΝΑΝΕΙΟ</v>
          </cell>
          <cell r="C87">
            <v>1064678.42</v>
          </cell>
          <cell r="D87">
            <v>0</v>
          </cell>
          <cell r="E87">
            <v>100821.18000000017</v>
          </cell>
          <cell r="F87">
            <v>0</v>
          </cell>
          <cell r="G87">
            <v>1165499.6</v>
          </cell>
          <cell r="H87">
            <v>0</v>
          </cell>
        </row>
        <row r="88">
          <cell r="A88">
            <v>1401</v>
          </cell>
          <cell r="B88" t="str">
            <v>ΣΚΕΥΗ</v>
          </cell>
          <cell r="C88">
            <v>584113.36</v>
          </cell>
          <cell r="D88">
            <v>0</v>
          </cell>
          <cell r="E88">
            <v>128213.66000000003</v>
          </cell>
          <cell r="F88">
            <v>0</v>
          </cell>
          <cell r="G88">
            <v>712327.02</v>
          </cell>
          <cell r="H88">
            <v>0</v>
          </cell>
        </row>
        <row r="89">
          <cell r="A89">
            <v>140100</v>
          </cell>
          <cell r="B89" t="str">
            <v>ΗΛΕΚΤΡΙΚΕΣ ΣΥΣΚΕΥΕΣ</v>
          </cell>
          <cell r="C89">
            <v>55432.78</v>
          </cell>
          <cell r="D89">
            <v>0</v>
          </cell>
          <cell r="E89">
            <v>-121.04000000000087</v>
          </cell>
          <cell r="F89">
            <v>0</v>
          </cell>
          <cell r="G89">
            <v>55311.74</v>
          </cell>
          <cell r="H89">
            <v>0</v>
          </cell>
        </row>
        <row r="90">
          <cell r="A90">
            <v>1401002100</v>
          </cell>
          <cell r="B90" t="str">
            <v>ΗΛΕΚΤΡΙΚΕΣ ΣΥΣΚΕΥΕΣ Γ.Ν.Η. ΒΕΝΙΖΕΛΕΙΟ – ΠΑΝΑΝΕΙΟ</v>
          </cell>
          <cell r="C90">
            <v>55432.78</v>
          </cell>
          <cell r="D90">
            <v>0</v>
          </cell>
          <cell r="E90">
            <v>-121.04000000000087</v>
          </cell>
          <cell r="F90">
            <v>0</v>
          </cell>
          <cell r="G90">
            <v>55311.74</v>
          </cell>
          <cell r="H90">
            <v>0</v>
          </cell>
        </row>
        <row r="91">
          <cell r="A91">
            <v>140101</v>
          </cell>
          <cell r="B91" t="str">
            <v>ΜΗΧΑΝΗΜΑΤΑ ΚΛΙΜΑΤΙΣΜΟΥ</v>
          </cell>
          <cell r="C91">
            <v>509056.22</v>
          </cell>
          <cell r="D91">
            <v>0</v>
          </cell>
          <cell r="E91">
            <v>128235.78000000003</v>
          </cell>
          <cell r="F91">
            <v>0</v>
          </cell>
          <cell r="G91">
            <v>637292</v>
          </cell>
          <cell r="H91">
            <v>0</v>
          </cell>
        </row>
        <row r="92">
          <cell r="A92">
            <v>1401012100</v>
          </cell>
          <cell r="B92" t="str">
            <v>ΜΗΧΑΝΗΜΑΤΑ ΚΛΙΜΑΤΙΣΜΟΥ Γ.Ν.Η. ΒΕΝΙΖΕΛΕΙΟ – ΠΑΝΑΝΕΙΟ</v>
          </cell>
          <cell r="C92">
            <v>509056.22</v>
          </cell>
          <cell r="D92">
            <v>0</v>
          </cell>
          <cell r="E92">
            <v>128235.78000000003</v>
          </cell>
          <cell r="F92">
            <v>0</v>
          </cell>
          <cell r="G92">
            <v>637292</v>
          </cell>
          <cell r="H92">
            <v>0</v>
          </cell>
        </row>
        <row r="93">
          <cell r="A93">
            <v>140103</v>
          </cell>
          <cell r="B93" t="str">
            <v>ΣΚΕΥΗ ΚΟΥΖΙΝΑΣ &amp; ΛΟΙΠΑ ΣΚΕΥΗ</v>
          </cell>
          <cell r="C93">
            <v>19624.36</v>
          </cell>
          <cell r="D93">
            <v>0</v>
          </cell>
          <cell r="E93">
            <v>98.91999999999825</v>
          </cell>
          <cell r="F93">
            <v>0</v>
          </cell>
          <cell r="G93">
            <v>19723.28</v>
          </cell>
          <cell r="H93">
            <v>0</v>
          </cell>
        </row>
        <row r="94">
          <cell r="A94">
            <v>1401032100</v>
          </cell>
          <cell r="B94" t="str">
            <v>ΛΟΙΠΑ ΣΚΕΥΗ Γ.Ν.Η. ΒΕΝΙΖΕΛΕΙΟ – ΠΑΝΑΝΕΙΟ</v>
          </cell>
          <cell r="C94">
            <v>19624.36</v>
          </cell>
          <cell r="D94">
            <v>0</v>
          </cell>
          <cell r="E94">
            <v>98.91999999999825</v>
          </cell>
          <cell r="F94">
            <v>0</v>
          </cell>
          <cell r="G94">
            <v>19723.28</v>
          </cell>
          <cell r="H94">
            <v>0</v>
          </cell>
        </row>
        <row r="95">
          <cell r="A95">
            <v>1402</v>
          </cell>
          <cell r="B95" t="str">
            <v>ΜΗΧΑΝΕΣ ΓΡΑΦΕΙΟΥ</v>
          </cell>
          <cell r="C95">
            <v>77695.16</v>
          </cell>
          <cell r="D95">
            <v>0</v>
          </cell>
          <cell r="E95">
            <v>-5431.8399999999965</v>
          </cell>
          <cell r="F95">
            <v>0</v>
          </cell>
          <cell r="G95">
            <v>72263.32</v>
          </cell>
          <cell r="H95">
            <v>0</v>
          </cell>
        </row>
        <row r="96">
          <cell r="A96">
            <v>140200</v>
          </cell>
          <cell r="B96" t="str">
            <v>ΓΡΑΦΟΜΗΧΑΝΕΣ</v>
          </cell>
          <cell r="C96">
            <v>0.02</v>
          </cell>
          <cell r="D96">
            <v>0</v>
          </cell>
          <cell r="E96">
            <v>0</v>
          </cell>
          <cell r="F96">
            <v>0</v>
          </cell>
          <cell r="G96">
            <v>0.02</v>
          </cell>
          <cell r="H96">
            <v>0</v>
          </cell>
        </row>
        <row r="97">
          <cell r="A97">
            <v>1402002100</v>
          </cell>
          <cell r="B97" t="str">
            <v>ΓΡΑΦΟΜΗΧΑΝΕΣ Γ.Ν.Η. ΒΕΝΙΖΕΛΕΙΟ – ΠΑΝΑΝΕΙΟ</v>
          </cell>
          <cell r="C97">
            <v>0.02</v>
          </cell>
          <cell r="D97">
            <v>0</v>
          </cell>
          <cell r="E97">
            <v>0</v>
          </cell>
          <cell r="F97">
            <v>0</v>
          </cell>
          <cell r="G97">
            <v>0.02</v>
          </cell>
          <cell r="H97">
            <v>0</v>
          </cell>
        </row>
        <row r="98">
          <cell r="A98">
            <v>140202</v>
          </cell>
          <cell r="B98" t="str">
            <v>ΥΠΟΛΟΓΙΣΤΙΚΕΣ &amp; ΛΟΓΙΣΤΙΚΕΣ ΜΗΧΑΝΕΣ</v>
          </cell>
          <cell r="C98">
            <v>713.18</v>
          </cell>
          <cell r="D98">
            <v>0</v>
          </cell>
          <cell r="E98">
            <v>0</v>
          </cell>
          <cell r="F98">
            <v>0</v>
          </cell>
          <cell r="G98">
            <v>713.18</v>
          </cell>
          <cell r="H98">
            <v>0</v>
          </cell>
        </row>
        <row r="99">
          <cell r="A99">
            <v>1402022100</v>
          </cell>
          <cell r="B99" t="str">
            <v>ΥΠΟΛΟΓΙΣΤΙΚΕΣ &amp; ΛΟΓΙΣΤΙΚΕΣ ΜΗΧΑΝΕΣ Γ.Ν.Η. ΒΕΝΙΖΕΛΕΙΟ – ΠΑΝΑΝΕΙΟ</v>
          </cell>
          <cell r="C99">
            <v>713.18</v>
          </cell>
          <cell r="D99">
            <v>0</v>
          </cell>
          <cell r="E99">
            <v>0</v>
          </cell>
          <cell r="F99">
            <v>0</v>
          </cell>
          <cell r="G99">
            <v>713.18</v>
          </cell>
          <cell r="H99">
            <v>0</v>
          </cell>
        </row>
        <row r="100">
          <cell r="A100">
            <v>140203</v>
          </cell>
          <cell r="B100" t="str">
            <v>ΦΩΤΟΤΥΠΙΚΑ ΜΗΧΑΝΗΜΑΤΑ</v>
          </cell>
          <cell r="C100">
            <v>76579.24</v>
          </cell>
          <cell r="D100">
            <v>0</v>
          </cell>
          <cell r="E100">
            <v>-5431.840000000011</v>
          </cell>
          <cell r="F100">
            <v>0</v>
          </cell>
          <cell r="G100">
            <v>71147.4</v>
          </cell>
          <cell r="H100">
            <v>0</v>
          </cell>
        </row>
        <row r="101">
          <cell r="A101">
            <v>1402032100</v>
          </cell>
          <cell r="B101" t="str">
            <v>ΦΩΤΟΤΥΠΙΚΑ ΜΗΧΑΝΗΜΑΤΑ Γ.Ν.Η. ΒΕΝΙΖΕΛΕΙΟ – ΠΑΝΑΝΕΙΟ</v>
          </cell>
          <cell r="C101">
            <v>76579.24</v>
          </cell>
          <cell r="D101">
            <v>0</v>
          </cell>
          <cell r="E101">
            <v>-5431.840000000011</v>
          </cell>
          <cell r="F101">
            <v>0</v>
          </cell>
          <cell r="G101">
            <v>71147.4</v>
          </cell>
          <cell r="H101">
            <v>0</v>
          </cell>
        </row>
        <row r="102">
          <cell r="A102">
            <v>140298</v>
          </cell>
          <cell r="B102" t="str">
            <v>ΛΟΙΠΕΣ ΜΗΧΑΝΕΣ ΓΡΑΦΕΙΟΥ</v>
          </cell>
          <cell r="C102">
            <v>402.72</v>
          </cell>
          <cell r="D102">
            <v>0</v>
          </cell>
          <cell r="E102">
            <v>0</v>
          </cell>
          <cell r="F102">
            <v>0</v>
          </cell>
          <cell r="G102">
            <v>402.72</v>
          </cell>
          <cell r="H102">
            <v>0</v>
          </cell>
        </row>
        <row r="103">
          <cell r="A103">
            <v>1402982100</v>
          </cell>
          <cell r="B103" t="str">
            <v>ΛΟΙΠΕΣ ΜΗΧΑΝΕΣ ΓΡΑΦΕΙΟΥ Γ.Ν.Η. ΒΕΝΙΖΕΛΕΙΟ – ΠΑΝΑΝΕΙΟ</v>
          </cell>
          <cell r="C103">
            <v>402.72</v>
          </cell>
          <cell r="D103">
            <v>0</v>
          </cell>
          <cell r="E103">
            <v>0</v>
          </cell>
          <cell r="F103">
            <v>0</v>
          </cell>
          <cell r="G103">
            <v>402.72</v>
          </cell>
          <cell r="H103">
            <v>0</v>
          </cell>
        </row>
        <row r="104">
          <cell r="A104">
            <v>1403</v>
          </cell>
          <cell r="B104" t="str">
            <v>ΗΛΕΚΤΡΟΝΙΚΟΙ ΥΠΟΛΟΓΙΣΤΕΣ ΚΑΙ ΗΛΕΚΤΡΟΝΙΚΑ ΣΥΓΚΡΟΤΗΜΑΤΑ</v>
          </cell>
          <cell r="C104">
            <v>428331.71</v>
          </cell>
          <cell r="D104">
            <v>0</v>
          </cell>
          <cell r="E104">
            <v>5421.52999999997</v>
          </cell>
          <cell r="F104">
            <v>0</v>
          </cell>
          <cell r="G104">
            <v>433753.24</v>
          </cell>
          <cell r="H104">
            <v>0</v>
          </cell>
        </row>
        <row r="105">
          <cell r="A105">
            <v>140300</v>
          </cell>
          <cell r="B105" t="str">
            <v>ΗΛΕΚΤΡΟΝΙΚΟΙ ΥΠΟΛΟΓΙΣΤΕΣ</v>
          </cell>
          <cell r="C105">
            <v>428331.71</v>
          </cell>
          <cell r="D105">
            <v>0</v>
          </cell>
          <cell r="E105">
            <v>5421.52999999997</v>
          </cell>
          <cell r="F105">
            <v>0</v>
          </cell>
          <cell r="G105">
            <v>433753.24</v>
          </cell>
          <cell r="H105">
            <v>0</v>
          </cell>
        </row>
        <row r="106">
          <cell r="A106">
            <v>1403002100</v>
          </cell>
          <cell r="B106" t="str">
            <v>ΗΛΕΚΤΡΟΝΙΚΟΙ ΥΠΟΛΟΓΙΣΤΕΣ Γ.Ν.Η. ΒΕΝΙΖΕΛΕΙΟ – ΠΑΝΑΝΕΙΟ</v>
          </cell>
          <cell r="C106">
            <v>428331.71</v>
          </cell>
          <cell r="D106">
            <v>0</v>
          </cell>
          <cell r="E106">
            <v>5421.52999999997</v>
          </cell>
          <cell r="F106">
            <v>0</v>
          </cell>
          <cell r="G106">
            <v>433753.24</v>
          </cell>
          <cell r="H106">
            <v>0</v>
          </cell>
        </row>
        <row r="107">
          <cell r="A107">
            <v>1404</v>
          </cell>
          <cell r="B107" t="str">
            <v>ΜΕΣΑ ΑΠΟΘΗΚΕΥΣΕΩΣ &amp; ΜΕΤΑΦΟΡΑΣ</v>
          </cell>
          <cell r="C107">
            <v>30625.88</v>
          </cell>
          <cell r="D107">
            <v>0</v>
          </cell>
          <cell r="E107">
            <v>3788.399999999998</v>
          </cell>
          <cell r="F107">
            <v>0</v>
          </cell>
          <cell r="G107">
            <v>34414.28</v>
          </cell>
          <cell r="H107">
            <v>0</v>
          </cell>
        </row>
        <row r="108">
          <cell r="A108">
            <v>140400</v>
          </cell>
          <cell r="B108" t="str">
            <v>ΜΕΣΑ ΑΠΟΘΗΚΕΥΣΕΩΣ &amp; ΜΕΤΑΦΟΡΑΣ</v>
          </cell>
          <cell r="C108">
            <v>30625.88</v>
          </cell>
          <cell r="D108">
            <v>0</v>
          </cell>
          <cell r="E108">
            <v>3788.399999999998</v>
          </cell>
          <cell r="F108">
            <v>0</v>
          </cell>
          <cell r="G108">
            <v>34414.28</v>
          </cell>
          <cell r="H108">
            <v>0</v>
          </cell>
        </row>
        <row r="109">
          <cell r="A109">
            <v>1404002100</v>
          </cell>
          <cell r="B109" t="str">
            <v>ΜΕΣΑ ΑΠΟΘΗΚΕΥΣΕΩΣ &amp; ΜΕΤΑΦΟΡΑΣ Γ.Ν.Η. ΒΕΝΙΖΕΛΕΙΟ – ΠΑΝΑΝΕΙΟ</v>
          </cell>
          <cell r="C109">
            <v>30625.88</v>
          </cell>
          <cell r="D109">
            <v>0</v>
          </cell>
          <cell r="E109">
            <v>3788.399999999998</v>
          </cell>
          <cell r="F109">
            <v>0</v>
          </cell>
          <cell r="G109">
            <v>34414.28</v>
          </cell>
          <cell r="H109">
            <v>0</v>
          </cell>
        </row>
        <row r="110">
          <cell r="A110">
            <v>1405</v>
          </cell>
          <cell r="B110" t="str">
            <v>ΕΠΙΣΤΗΜΟΝΙΚΑ ΟΡΓΑΝΑ</v>
          </cell>
          <cell r="C110">
            <v>122683.14</v>
          </cell>
          <cell r="D110">
            <v>0</v>
          </cell>
          <cell r="E110">
            <v>13034.310000000012</v>
          </cell>
          <cell r="F110">
            <v>0</v>
          </cell>
          <cell r="G110">
            <v>135717.45</v>
          </cell>
          <cell r="H110">
            <v>0</v>
          </cell>
        </row>
        <row r="111">
          <cell r="A111">
            <v>140500</v>
          </cell>
          <cell r="B111" t="str">
            <v>ΠΡΟΜΗΘΕΙΑ ΕΠΙΣΤΗΜΟΝΙΚΩΝ ΟΡΓΑΝΩΝ</v>
          </cell>
          <cell r="C111">
            <v>122683.14</v>
          </cell>
          <cell r="D111">
            <v>0</v>
          </cell>
          <cell r="E111">
            <v>13034.310000000012</v>
          </cell>
          <cell r="F111">
            <v>0</v>
          </cell>
          <cell r="G111">
            <v>135717.45</v>
          </cell>
          <cell r="H111">
            <v>0</v>
          </cell>
        </row>
        <row r="112">
          <cell r="A112">
            <v>1405002100</v>
          </cell>
          <cell r="B112" t="str">
            <v>ΠΡΟΜΗΘΕΙΑ ΕΠΙΣΤΗΜΟΝΙΚΩΝ ΟΡΓΑΝΩΝ Γ.Ν.Η. ΒΕΝΙΖΕΛΕΙΟ – ΠΑΝΑΝΕΙΟ</v>
          </cell>
          <cell r="C112">
            <v>122683.14</v>
          </cell>
          <cell r="D112">
            <v>0</v>
          </cell>
          <cell r="E112">
            <v>13034.310000000012</v>
          </cell>
          <cell r="F112">
            <v>0</v>
          </cell>
          <cell r="G112">
            <v>135717.45</v>
          </cell>
          <cell r="H112">
            <v>0</v>
          </cell>
        </row>
        <row r="113">
          <cell r="A113">
            <v>1408</v>
          </cell>
          <cell r="B113" t="str">
            <v>ΕΞΟΠΛΙΣΜΟΣ ΤΗΛΕΠΙΚΟΙΝΩΝΙΩΝ</v>
          </cell>
          <cell r="C113">
            <v>83689.24</v>
          </cell>
          <cell r="D113">
            <v>0</v>
          </cell>
          <cell r="E113">
            <v>1909.7200000000012</v>
          </cell>
          <cell r="F113">
            <v>0</v>
          </cell>
          <cell r="G113">
            <v>85598.96</v>
          </cell>
          <cell r="H113">
            <v>0</v>
          </cell>
        </row>
        <row r="114">
          <cell r="A114">
            <v>140800</v>
          </cell>
          <cell r="B114" t="str">
            <v>ΕΞΟΠΛΙΣΜΟΣ ΤΗΛΕΠΙΚΟΙΝΩΝΙΩΝ</v>
          </cell>
          <cell r="C114">
            <v>83689.24</v>
          </cell>
          <cell r="D114">
            <v>0</v>
          </cell>
          <cell r="E114">
            <v>1909.7200000000012</v>
          </cell>
          <cell r="F114">
            <v>0</v>
          </cell>
          <cell r="G114">
            <v>85598.96</v>
          </cell>
          <cell r="H114">
            <v>0</v>
          </cell>
        </row>
        <row r="115">
          <cell r="A115">
            <v>1408002100</v>
          </cell>
          <cell r="B115" t="str">
            <v>ΕΞΟΠΛΙΣΜΟΣ ΤΗΛΕΠΙΚΟΙΝΩΝΙΩΝ Γ.Ν.Η. ΒΕΝΙΖΕΛΕΙΟ – ΠΑΝΑΝΕΙΟ</v>
          </cell>
          <cell r="C115">
            <v>83689.24</v>
          </cell>
          <cell r="D115">
            <v>0</v>
          </cell>
          <cell r="E115">
            <v>1909.7200000000012</v>
          </cell>
          <cell r="F115">
            <v>0</v>
          </cell>
          <cell r="G115">
            <v>85598.96</v>
          </cell>
          <cell r="H115">
            <v>0</v>
          </cell>
        </row>
        <row r="116">
          <cell r="A116">
            <v>1409</v>
          </cell>
          <cell r="B116" t="str">
            <v>ΛΟΙΠΟΣ ΕΞΟΠΛΙΣΜΟΣ</v>
          </cell>
          <cell r="C116">
            <v>853760.27</v>
          </cell>
          <cell r="D116">
            <v>0</v>
          </cell>
          <cell r="E116">
            <v>89845.38</v>
          </cell>
          <cell r="F116">
            <v>0</v>
          </cell>
          <cell r="G116">
            <v>943605.65</v>
          </cell>
          <cell r="H116">
            <v>0</v>
          </cell>
        </row>
        <row r="117">
          <cell r="A117">
            <v>140900</v>
          </cell>
          <cell r="B117" t="str">
            <v>ΕΠΟΠΤΙΚΑ ΜΕΣΑ ΔΙΔΑΣΚΑΛΙΑΣ</v>
          </cell>
          <cell r="C117">
            <v>43681.98</v>
          </cell>
          <cell r="D117">
            <v>0</v>
          </cell>
          <cell r="E117">
            <v>-0.020000000004074536</v>
          </cell>
          <cell r="F117">
            <v>0</v>
          </cell>
          <cell r="G117">
            <v>43681.96</v>
          </cell>
          <cell r="H117">
            <v>0</v>
          </cell>
        </row>
        <row r="118">
          <cell r="A118">
            <v>1409002100</v>
          </cell>
          <cell r="B118" t="str">
            <v>ΕΠΟΠΤΙΚΑ ΜΕΣΑ ΔΙΔΑΣΚΑΛΙΑΣ Γ.Ν.Η. ΒΕΝΙΖΕΛΕΙΟ – ΠΑΝΑΝΕΙΟ</v>
          </cell>
          <cell r="C118">
            <v>43681.98</v>
          </cell>
          <cell r="D118">
            <v>0</v>
          </cell>
          <cell r="E118">
            <v>-0.020000000004074536</v>
          </cell>
          <cell r="F118">
            <v>0</v>
          </cell>
          <cell r="G118">
            <v>43681.96</v>
          </cell>
          <cell r="H118">
            <v>0</v>
          </cell>
        </row>
        <row r="119">
          <cell r="A119">
            <v>140901</v>
          </cell>
          <cell r="B119" t="str">
            <v>ΥΛΙΚΑ ΜΕΣΑ ΕΠΙΣΤΗΜΟΝΙΚΩΝ ΕΡΓΑΣΙΩΝ</v>
          </cell>
          <cell r="C119">
            <v>108685.12</v>
          </cell>
          <cell r="D119">
            <v>0</v>
          </cell>
          <cell r="E119">
            <v>12992.960000000006</v>
          </cell>
          <cell r="F119">
            <v>0</v>
          </cell>
          <cell r="G119">
            <v>121678.08</v>
          </cell>
          <cell r="H119">
            <v>0</v>
          </cell>
        </row>
        <row r="120">
          <cell r="A120">
            <v>1409012100</v>
          </cell>
          <cell r="B120" t="str">
            <v>ΥΛΙΚΑ ΜΕΣΑ ΕΠΙΣΤΗΜΟΝΙΚΩΝ ΕΡΓΑΣΙΩΝ Γ.Ν.Η. ΒΕΝΙΖΕΛΕΙΟ – ΠΑΝΑΝΕΙΟ</v>
          </cell>
          <cell r="C120">
            <v>108685.12</v>
          </cell>
          <cell r="D120">
            <v>0</v>
          </cell>
          <cell r="E120">
            <v>12992.960000000006</v>
          </cell>
          <cell r="F120">
            <v>0</v>
          </cell>
          <cell r="G120">
            <v>121678.08</v>
          </cell>
          <cell r="H120">
            <v>0</v>
          </cell>
        </row>
        <row r="121">
          <cell r="A121">
            <v>140902</v>
          </cell>
          <cell r="B121" t="str">
            <v>ΡΑΔΙΟΦΩΝΑ -ΤΗΛΕΟΡΑΣΕΙΣ &amp; ΣΥΝΑΦΕΙΣ ΣΥΣΚΕΥΕΣ</v>
          </cell>
          <cell r="C121">
            <v>15817.77</v>
          </cell>
          <cell r="D121">
            <v>0</v>
          </cell>
          <cell r="E121">
            <v>0</v>
          </cell>
          <cell r="F121">
            <v>0</v>
          </cell>
          <cell r="G121">
            <v>15817.77</v>
          </cell>
          <cell r="H121">
            <v>0</v>
          </cell>
        </row>
        <row r="122">
          <cell r="A122">
            <v>1409022100</v>
          </cell>
          <cell r="B122" t="str">
            <v>ΡΑΔΙΟΦΩΝΑ -ΤΗΛΕΟΡΑΣΕΙΣ &amp; ΣΥΝΑΦΕΙΣ ΣΥΣΚΕΥΕΣ Γ.Ν.Η. ΒΕΝΙΖΕΛΕΙΟ – ΠΑΝΑΝΕΙΟ</v>
          </cell>
          <cell r="C122">
            <v>15817.77</v>
          </cell>
          <cell r="D122">
            <v>0</v>
          </cell>
          <cell r="E122">
            <v>0</v>
          </cell>
          <cell r="F122">
            <v>0</v>
          </cell>
          <cell r="G122">
            <v>15817.77</v>
          </cell>
          <cell r="H122">
            <v>0</v>
          </cell>
        </row>
        <row r="123">
          <cell r="A123">
            <v>140903</v>
          </cell>
          <cell r="B123" t="str">
            <v>ΜΑΓΝΗΤΟΦΩΝΑ ΚΑΙ ΕΞΑΡΤΗΜΑΤΑ</v>
          </cell>
          <cell r="C123">
            <v>2443.07</v>
          </cell>
          <cell r="D123">
            <v>0</v>
          </cell>
          <cell r="E123">
            <v>0</v>
          </cell>
          <cell r="F123">
            <v>0</v>
          </cell>
          <cell r="G123">
            <v>2443.07</v>
          </cell>
          <cell r="H123">
            <v>0</v>
          </cell>
        </row>
        <row r="124">
          <cell r="A124">
            <v>1409032100</v>
          </cell>
          <cell r="B124" t="str">
            <v>ΜΑΓΝΗΤΟΦΩΝΑ ΚΑΙ ΕΞΑΡΤΗΜΑΤΑ Γ.Ν.Η. ΒΕΝΙΖΕΛΕΙΟ – ΠΑΝΑΝΕΙΟ</v>
          </cell>
          <cell r="C124">
            <v>2443.07</v>
          </cell>
          <cell r="D124">
            <v>0</v>
          </cell>
          <cell r="E124">
            <v>0</v>
          </cell>
          <cell r="F124">
            <v>0</v>
          </cell>
          <cell r="G124">
            <v>2443.07</v>
          </cell>
          <cell r="H124">
            <v>0</v>
          </cell>
        </row>
        <row r="125">
          <cell r="A125">
            <v>140905</v>
          </cell>
          <cell r="B125" t="str">
            <v>ΚΙΝΗΜΑΤΟΓΡΑΦΙΚΕΣ ΜΗΧΑΝΕΣ ΚΑΙ ΕΞΑΡΤΗΜΑΤΑ</v>
          </cell>
          <cell r="C125">
            <v>2216.67</v>
          </cell>
          <cell r="D125">
            <v>0</v>
          </cell>
          <cell r="E125">
            <v>-0.010000000000218279</v>
          </cell>
          <cell r="F125">
            <v>0</v>
          </cell>
          <cell r="G125">
            <v>2216.66</v>
          </cell>
          <cell r="H125">
            <v>0</v>
          </cell>
        </row>
        <row r="126">
          <cell r="A126">
            <v>1409052100</v>
          </cell>
          <cell r="B126" t="str">
            <v>ΚΙΝΗΜΑΤΟΓΡΑΦΙΚΕΣ ΜΗΧΑΝΕΣ ΚΑΙ ΕΞΑΡΤΗΜΑΤΑ Γ.Ν.Η. ΒΕΝΙΖΕΛΕΙΟ – ΠΑΝΑΝΕΙΟ</v>
          </cell>
          <cell r="C126">
            <v>2216.67</v>
          </cell>
          <cell r="D126">
            <v>0</v>
          </cell>
          <cell r="E126">
            <v>-0.010000000000218279</v>
          </cell>
          <cell r="F126">
            <v>0</v>
          </cell>
          <cell r="G126">
            <v>2216.66</v>
          </cell>
          <cell r="H126">
            <v>0</v>
          </cell>
        </row>
        <row r="127">
          <cell r="A127">
            <v>140906</v>
          </cell>
          <cell r="B127" t="str">
            <v>ΜΟΥΣΙΚΑ ΟΡΓΑΝΑ &amp; ΕΞΟΠΛΙΣΜΟΣ</v>
          </cell>
          <cell r="C127">
            <v>402.15</v>
          </cell>
          <cell r="D127">
            <v>0</v>
          </cell>
          <cell r="E127">
            <v>0</v>
          </cell>
          <cell r="F127">
            <v>0</v>
          </cell>
          <cell r="G127">
            <v>402.15</v>
          </cell>
          <cell r="H127">
            <v>0</v>
          </cell>
        </row>
        <row r="128">
          <cell r="A128">
            <v>1409062101</v>
          </cell>
          <cell r="B128" t="str">
            <v>ΜΟΥΣΙΚΑ ΟΡΓΑΝΑ &amp; ΕΞΟΠΛΙΣΜΟΣ Γ.Ν.Η. ΒΕΝΙΖΕΛΕΙΟ – ΠΑΝΑΝΕΙΟ</v>
          </cell>
          <cell r="C128">
            <v>402.15</v>
          </cell>
          <cell r="D128">
            <v>0</v>
          </cell>
          <cell r="E128">
            <v>0</v>
          </cell>
          <cell r="F128">
            <v>0</v>
          </cell>
          <cell r="G128">
            <v>402.15</v>
          </cell>
          <cell r="H128">
            <v>0</v>
          </cell>
        </row>
        <row r="129">
          <cell r="A129">
            <v>140909</v>
          </cell>
          <cell r="B129" t="str">
            <v>ΛΟΙΠΟΣ ΕΞΟΠΛΙΣΜΟΣ</v>
          </cell>
          <cell r="C129">
            <v>680513.51</v>
          </cell>
          <cell r="D129">
            <v>0</v>
          </cell>
          <cell r="E129">
            <v>76852.44999999995</v>
          </cell>
          <cell r="F129">
            <v>0</v>
          </cell>
          <cell r="G129">
            <v>757365.96</v>
          </cell>
          <cell r="H129">
            <v>0</v>
          </cell>
        </row>
        <row r="130">
          <cell r="A130">
            <v>1409092100</v>
          </cell>
          <cell r="B130" t="str">
            <v>ΛΟΙΠΟΣ ΕΞΟΠΛΙΣΜΟΣ Γ.Ν.Η. ΒΕΝΙΖΕΛΕΙΟ – ΠΑΝΑΝΕΙΟ</v>
          </cell>
          <cell r="C130">
            <v>680513.51</v>
          </cell>
          <cell r="D130">
            <v>0</v>
          </cell>
          <cell r="E130">
            <v>76852.44999999995</v>
          </cell>
          <cell r="F130">
            <v>0</v>
          </cell>
          <cell r="G130">
            <v>757365.96</v>
          </cell>
          <cell r="H130">
            <v>0</v>
          </cell>
        </row>
        <row r="131">
          <cell r="A131">
            <v>1430</v>
          </cell>
          <cell r="B131" t="str">
            <v>ΕΡΓΑ ΤΕΧΝΗΣ, ΚΕΙΜΗΛΙΑ &amp; ΛΟΙΠΑ ΕΙΔΗ ΜΗ ΥΠΟΚΕΙΜΕΝΑ ΣΕ ΑΠΟΣΒΕΣΗ</v>
          </cell>
          <cell r="C131">
            <v>127518.37</v>
          </cell>
          <cell r="D131">
            <v>0</v>
          </cell>
          <cell r="E131">
            <v>355.41999999999825</v>
          </cell>
          <cell r="F131">
            <v>0</v>
          </cell>
          <cell r="G131">
            <v>127873.79</v>
          </cell>
          <cell r="H131">
            <v>0</v>
          </cell>
        </row>
        <row r="132">
          <cell r="A132">
            <v>143001</v>
          </cell>
          <cell r="B132" t="str">
            <v>ΒΙΒΛΙΑ , ΠΕΡΙΟΔΙΚΑ , ΕΦΗΜΕΡΙΕΣ &amp; ΛΟΙΠΕΣ ΕΚΔΟΣΕΙΣ</v>
          </cell>
          <cell r="C132">
            <v>120397.39</v>
          </cell>
          <cell r="D132">
            <v>0</v>
          </cell>
          <cell r="E132">
            <v>355.41999999999825</v>
          </cell>
          <cell r="F132">
            <v>0</v>
          </cell>
          <cell r="G132">
            <v>120752.81</v>
          </cell>
          <cell r="H132">
            <v>0</v>
          </cell>
        </row>
        <row r="133">
          <cell r="A133">
            <v>1430012101</v>
          </cell>
          <cell r="B133" t="str">
            <v>ΒΙΒΛΙΑ , ΠΕΡΙΟΔΙΚΑ , ΕΦΗΜΕΡΙΕΣ &amp; ΛΟΙΠΕΣ ΕΚΔΟΣΕΙΣ Γ.Ν.Η. ΒΕΝΙΖΕΛΕΙΟ-ΠΑΝΑΝΕΙΟ</v>
          </cell>
          <cell r="C133">
            <v>120397.39</v>
          </cell>
          <cell r="D133">
            <v>0</v>
          </cell>
          <cell r="E133">
            <v>355.41999999999825</v>
          </cell>
          <cell r="F133">
            <v>0</v>
          </cell>
          <cell r="G133">
            <v>120752.81</v>
          </cell>
          <cell r="H133">
            <v>0</v>
          </cell>
        </row>
        <row r="134">
          <cell r="A134">
            <v>143005</v>
          </cell>
          <cell r="B134" t="str">
            <v>ΕΡΓΑ ΤΕΧΝΗΣ</v>
          </cell>
          <cell r="C134">
            <v>7120.98</v>
          </cell>
          <cell r="D134">
            <v>0</v>
          </cell>
          <cell r="E134">
            <v>0</v>
          </cell>
          <cell r="F134">
            <v>0</v>
          </cell>
          <cell r="G134">
            <v>7120.98</v>
          </cell>
          <cell r="H134">
            <v>0</v>
          </cell>
        </row>
        <row r="135">
          <cell r="A135">
            <v>1430052100</v>
          </cell>
          <cell r="B135" t="str">
            <v>ΕΡΓΑ ΤΕΧΝΗΣ Γ.Ν.Η. ΒΕΝΙΖΕΛΕΙΟ-ΠΑΝΑΝΕΙΟ</v>
          </cell>
          <cell r="C135">
            <v>7120.98</v>
          </cell>
          <cell r="D135">
            <v>0</v>
          </cell>
          <cell r="E135">
            <v>0</v>
          </cell>
          <cell r="F135">
            <v>0</v>
          </cell>
          <cell r="G135">
            <v>7120.98</v>
          </cell>
          <cell r="H135">
            <v>0</v>
          </cell>
        </row>
        <row r="136">
          <cell r="A136">
            <v>1499</v>
          </cell>
          <cell r="B136" t="str">
            <v>ΑΠΟΣΒΕΣΜΕΝΑ ΕΠΙΠΛΑ &amp; ΑΠΟΣΒΕΣΜΕΝΟΣ ΛΟΙΠΟΣ ΕΞΟΠΛΙΣΜΟΣ</v>
          </cell>
          <cell r="C136">
            <v>0</v>
          </cell>
          <cell r="D136">
            <v>2590217.06</v>
          </cell>
          <cell r="E136">
            <v>0</v>
          </cell>
          <cell r="F136">
            <v>268238.56000000006</v>
          </cell>
          <cell r="G136">
            <v>0</v>
          </cell>
          <cell r="H136">
            <v>2858455.62</v>
          </cell>
        </row>
        <row r="137">
          <cell r="A137">
            <v>149900</v>
          </cell>
          <cell r="B137" t="str">
            <v>ΑΠΟΣΒΕΣΜΕΝΑ ΕΠΙΠΛΑ</v>
          </cell>
          <cell r="C137">
            <v>0</v>
          </cell>
          <cell r="D137">
            <v>896803.77</v>
          </cell>
          <cell r="E137">
            <v>0</v>
          </cell>
          <cell r="F137">
            <v>44093.23999999999</v>
          </cell>
          <cell r="G137">
            <v>0</v>
          </cell>
          <cell r="H137">
            <v>940897.01</v>
          </cell>
        </row>
        <row r="138">
          <cell r="A138">
            <v>1499002100</v>
          </cell>
          <cell r="B138" t="str">
            <v>ΑΠΟΣΒΕΣΜΕΝΑ ΕΠΙΠΛΑ Γ.Ν.Η. ΒΕΝΙΖΕΛΕΙΟ – ΠΑΝΑΝΕΙΟ</v>
          </cell>
          <cell r="C138">
            <v>0</v>
          </cell>
          <cell r="D138">
            <v>896803.77</v>
          </cell>
          <cell r="E138">
            <v>0</v>
          </cell>
          <cell r="F138">
            <v>44093.23999999999</v>
          </cell>
          <cell r="G138">
            <v>0</v>
          </cell>
          <cell r="H138">
            <v>940897.01</v>
          </cell>
        </row>
        <row r="139">
          <cell r="A139">
            <v>149901</v>
          </cell>
          <cell r="B139" t="str">
            <v>ΑΠΟΣΒΕΣΜΕΝΑ ΣΚΕΥΗ</v>
          </cell>
          <cell r="C139">
            <v>0</v>
          </cell>
          <cell r="D139">
            <v>418722.99</v>
          </cell>
          <cell r="E139">
            <v>0</v>
          </cell>
          <cell r="F139">
            <v>80968.20000000001</v>
          </cell>
          <cell r="G139">
            <v>0</v>
          </cell>
          <cell r="H139">
            <v>499691.19</v>
          </cell>
        </row>
        <row r="140">
          <cell r="A140">
            <v>1499012100</v>
          </cell>
          <cell r="B140" t="str">
            <v>ΑΠΟΣΒΕΣΜΕΝΕΣ ΗΛΕΚΤΡΙΚΕΣ ΣΥΣΚΕΥΕΣ Γ.Ν.Η. ΒΕΝΙΖΕΛΕΙΟ – ΠΑΝΑΝΕΙΟ</v>
          </cell>
          <cell r="C140">
            <v>0</v>
          </cell>
          <cell r="D140">
            <v>49923.48</v>
          </cell>
          <cell r="E140">
            <v>0</v>
          </cell>
          <cell r="F140">
            <v>3782.3899999999994</v>
          </cell>
          <cell r="G140">
            <v>0</v>
          </cell>
          <cell r="H140">
            <v>53705.87</v>
          </cell>
        </row>
        <row r="141">
          <cell r="A141">
            <v>1499012101</v>
          </cell>
          <cell r="B141" t="str">
            <v>ΑΠΟΣΒΕΣΜΕΝΑ ΜΗΧΑΝΗΜΑΤΑ ΚΛΙΜΑΤΙΣΜΟΥ Γ.Ν.Η. ΒΕΝΙΖΕΛΕΙΟ – ΠΑΝΑΝΕΙΟ</v>
          </cell>
          <cell r="C141">
            <v>0</v>
          </cell>
          <cell r="D141">
            <v>354779.15</v>
          </cell>
          <cell r="E141">
            <v>0</v>
          </cell>
          <cell r="F141">
            <v>76484.23999999999</v>
          </cell>
          <cell r="G141">
            <v>0</v>
          </cell>
          <cell r="H141">
            <v>431263.39</v>
          </cell>
        </row>
        <row r="142">
          <cell r="A142">
            <v>1499012103</v>
          </cell>
          <cell r="B142" t="str">
            <v>ΑΠΟΣΒΕΣΜΕΝΑ ΛΟΙΠΑ ΣΚΕΥΗ Γ.Ν.Η. ΒΕΝΙΖΕΛΕΙΟ – ΠΑΝΑΝΕΙΟ</v>
          </cell>
          <cell r="C142">
            <v>0</v>
          </cell>
          <cell r="D142">
            <v>14020.36</v>
          </cell>
          <cell r="E142">
            <v>0</v>
          </cell>
          <cell r="F142">
            <v>701.5699999999997</v>
          </cell>
          <cell r="G142">
            <v>0</v>
          </cell>
          <cell r="H142">
            <v>14721.93</v>
          </cell>
        </row>
        <row r="143">
          <cell r="A143">
            <v>149902</v>
          </cell>
          <cell r="B143" t="str">
            <v>ΜΗΧΑΝΕΣ ΓΡΑΦΕΙΟΥ</v>
          </cell>
          <cell r="C143">
            <v>0</v>
          </cell>
          <cell r="D143">
            <v>61800.62</v>
          </cell>
          <cell r="E143">
            <v>0</v>
          </cell>
          <cell r="F143">
            <v>8431.389999999992</v>
          </cell>
          <cell r="G143">
            <v>0</v>
          </cell>
          <cell r="H143">
            <v>70232.01</v>
          </cell>
        </row>
        <row r="144">
          <cell r="A144">
            <v>1499022102</v>
          </cell>
          <cell r="B144" t="str">
            <v>ΑΠΟΣΒΕΣΜΕΝΕΣ ΥΠΟΛΟΓΙΣΤΙΚΕΣ ΚΑΙ ΛΟΓΙΣΤΙΚΕΣ ΜΗΧΑΝΕΣ Γ.Ν.Η. ΒΕΝΙΖΕΛΕΙΟ – ΠΑΝΑΝΕΙΟ</v>
          </cell>
          <cell r="C144">
            <v>0</v>
          </cell>
          <cell r="D144">
            <v>627.3</v>
          </cell>
          <cell r="E144">
            <v>0</v>
          </cell>
          <cell r="F144">
            <v>0</v>
          </cell>
          <cell r="G144">
            <v>0</v>
          </cell>
          <cell r="H144">
            <v>627.3</v>
          </cell>
        </row>
        <row r="145">
          <cell r="A145">
            <v>1499022103</v>
          </cell>
          <cell r="B145" t="str">
            <v>ΑΠΟΣΒΕΣΜΕΝΑ ΦΩΤΟΤΥΠΙΚΑ ΜΗΧΑΝΗΜΑΤΑ Γ.Ν.Η. ΒΕΝΙΖΕΛΕΙΟ – ΠΑΝΑΝΕΙΟ</v>
          </cell>
          <cell r="C145">
            <v>0</v>
          </cell>
          <cell r="D145">
            <v>60770.66</v>
          </cell>
          <cell r="E145">
            <v>0</v>
          </cell>
          <cell r="F145">
            <v>8431.39</v>
          </cell>
          <cell r="G145">
            <v>0</v>
          </cell>
          <cell r="H145">
            <v>69202.05</v>
          </cell>
        </row>
        <row r="146">
          <cell r="A146">
            <v>1499022198</v>
          </cell>
          <cell r="B146" t="str">
            <v>ΑΠΟΣΒΕΣΜΕΝΕΣ ΛΟΙΠΕΣ ΜΗΧΑΝΕΣ ΓΡΑΦΕΙΟΥ Γ.Ν.Η. ΒΕΝΙΖΕΛΕΙΟ – ΠΑΝΑΝΕΙΟ</v>
          </cell>
          <cell r="C146">
            <v>0</v>
          </cell>
          <cell r="D146">
            <v>402.66</v>
          </cell>
          <cell r="E146">
            <v>0</v>
          </cell>
          <cell r="F146">
            <v>0</v>
          </cell>
          <cell r="G146">
            <v>0</v>
          </cell>
          <cell r="H146">
            <v>402.66</v>
          </cell>
        </row>
        <row r="147">
          <cell r="A147">
            <v>149903</v>
          </cell>
          <cell r="B147" t="str">
            <v>ΑΠΟΣΒΕΣΜΕΝΟΙ ΗΛΕΚΤΡΟΝΙΚΟΙ ΥΠΟΛΟΓΙΣΤΕΣ ΚΑΙ ΑΠΟΣΒΕΣΜΕΝΑ ΗΛΕΚΤΡΟΝΙΚΑ ΣΥΓΚΡΟΤΗΜΑΤΑ</v>
          </cell>
          <cell r="C147">
            <v>0</v>
          </cell>
          <cell r="D147">
            <v>409487.11</v>
          </cell>
          <cell r="E147">
            <v>0</v>
          </cell>
          <cell r="F147">
            <v>12276.359999999986</v>
          </cell>
          <cell r="G147">
            <v>0</v>
          </cell>
          <cell r="H147">
            <v>421763.47</v>
          </cell>
        </row>
        <row r="148">
          <cell r="A148">
            <v>1499032100</v>
          </cell>
          <cell r="B148" t="str">
            <v>ΑΠΟΣΒΕΣΜΕΝΟΙ ΗΛΕΚΤΡΟΝΙΚΟΙ ΥΠΟΛΟΓΙΣΤΕΣ Γ.Ν.Η. ΒΕΝΙΖΕΛΕΙΟ – ΠΑΝΑΝΕΙΟ</v>
          </cell>
          <cell r="C148">
            <v>0</v>
          </cell>
          <cell r="D148">
            <v>409487.11</v>
          </cell>
          <cell r="E148">
            <v>0</v>
          </cell>
          <cell r="F148">
            <v>12276.359999999986</v>
          </cell>
          <cell r="G148">
            <v>0</v>
          </cell>
          <cell r="H148">
            <v>421763.47</v>
          </cell>
        </row>
        <row r="149">
          <cell r="A149">
            <v>149904</v>
          </cell>
          <cell r="B149" t="str">
            <v>ΑΠΟΣΒΕΣΜΕΝΑ ΜΕΣΑ ΑΠΟΘΗΚΕΥΣΕΩΣ &amp; ΜΕΤΑΦΟΡΑΣ</v>
          </cell>
          <cell r="C149">
            <v>0</v>
          </cell>
          <cell r="D149">
            <v>30623.31</v>
          </cell>
          <cell r="E149">
            <v>0</v>
          </cell>
          <cell r="F149">
            <v>3788.079999999998</v>
          </cell>
          <cell r="G149">
            <v>0</v>
          </cell>
          <cell r="H149">
            <v>34411.39</v>
          </cell>
        </row>
        <row r="150">
          <cell r="A150">
            <v>1499042100</v>
          </cell>
          <cell r="B150" t="str">
            <v>ΑΠΟΣΒΕΣΜΕΝΑ ΜΕΣΑ ΑΠΟΘΗΚΕΥΣΕΩΣ &amp; ΜΕΤΑΦΟΡΑΣ Γ.Ν. ΒΕΝΙΖΕΛΕΙΟ - ΠΑΝΑΝΕΙΟ</v>
          </cell>
          <cell r="C150">
            <v>0</v>
          </cell>
          <cell r="D150">
            <v>30623.31</v>
          </cell>
          <cell r="E150">
            <v>0</v>
          </cell>
          <cell r="F150">
            <v>3788.079999999998</v>
          </cell>
          <cell r="G150">
            <v>0</v>
          </cell>
          <cell r="H150">
            <v>34411.39</v>
          </cell>
        </row>
        <row r="151">
          <cell r="A151">
            <v>149905</v>
          </cell>
          <cell r="B151" t="str">
            <v>ΑΠΟΣΒΕΣΜΕΝΑ ΕΠΙΣΤΗΜΟΝΙΚΑ ΟΡΓΑΝΑ</v>
          </cell>
          <cell r="C151">
            <v>0</v>
          </cell>
          <cell r="D151">
            <v>53138.09</v>
          </cell>
          <cell r="E151">
            <v>0</v>
          </cell>
          <cell r="F151">
            <v>2814.590000000004</v>
          </cell>
          <cell r="G151">
            <v>0</v>
          </cell>
          <cell r="H151">
            <v>55952.68</v>
          </cell>
        </row>
        <row r="152">
          <cell r="A152">
            <v>1499052100</v>
          </cell>
          <cell r="B152" t="str">
            <v>ΑΠΟΣΒΕΣΜΕΝΑ ΕΠΙΣΤΗΜΟΝΙΚΑ ΟΡΓΑΝΑ Γ.Ν.Η. ΒΕΝΙΖΕΛΕΙΟ - ΠΑΝΑΝΕΙΟ</v>
          </cell>
          <cell r="C152">
            <v>0</v>
          </cell>
          <cell r="D152">
            <v>53138.09</v>
          </cell>
          <cell r="E152">
            <v>0</v>
          </cell>
          <cell r="F152">
            <v>2814.590000000004</v>
          </cell>
          <cell r="G152">
            <v>0</v>
          </cell>
          <cell r="H152">
            <v>55952.68</v>
          </cell>
        </row>
        <row r="153">
          <cell r="A153">
            <v>149906</v>
          </cell>
          <cell r="B153" t="str">
            <v>ΑΠΟΣΒΕΣΜΕΝΑ ΜΟΥΣΙΚΑ ΟΡΓΑΝΑ &amp; ΕΞΟΠΛΙΣΜΟΣ</v>
          </cell>
          <cell r="C153">
            <v>0</v>
          </cell>
          <cell r="D153">
            <v>367.14</v>
          </cell>
          <cell r="E153">
            <v>0</v>
          </cell>
          <cell r="F153">
            <v>0</v>
          </cell>
          <cell r="G153">
            <v>0</v>
          </cell>
          <cell r="H153">
            <v>367.14</v>
          </cell>
        </row>
        <row r="154">
          <cell r="A154">
            <v>1499062100</v>
          </cell>
          <cell r="B154" t="str">
            <v>ΑΠΟΣΒΕΣΜΕΝΑ ΜΟΥΣΙΚΑ ΟΡΓΑΝΑ &amp; ΕΞΟΠΛΙΣΜΟΣ Γ.Ν.Η. ΒΕΝΙΖΕΛΕΙΟ - ΠΑΝΑΝΕΙΟ</v>
          </cell>
          <cell r="C154">
            <v>0</v>
          </cell>
          <cell r="D154">
            <v>367.14</v>
          </cell>
          <cell r="E154">
            <v>0</v>
          </cell>
          <cell r="F154">
            <v>0</v>
          </cell>
          <cell r="G154">
            <v>0</v>
          </cell>
          <cell r="H154">
            <v>367.14</v>
          </cell>
        </row>
        <row r="155">
          <cell r="A155">
            <v>149908</v>
          </cell>
          <cell r="B155" t="str">
            <v>ΑΠΟΣΒΕΣΜΕΝΟΣ ΕΞΟΠΛΙΣΜΟΣ ΤΗΛΕΠΙΚΟΙΝΩΝΙΩΝ</v>
          </cell>
          <cell r="C155">
            <v>0</v>
          </cell>
          <cell r="D155">
            <v>62393.37</v>
          </cell>
          <cell r="E155">
            <v>0</v>
          </cell>
          <cell r="F155">
            <v>4660.5999999999985</v>
          </cell>
          <cell r="G155">
            <v>0</v>
          </cell>
          <cell r="H155">
            <v>67053.97</v>
          </cell>
        </row>
        <row r="156">
          <cell r="A156">
            <v>1499082100</v>
          </cell>
          <cell r="B156" t="str">
            <v>ΑΠΟΣΒΕΣΜΕΝΟΣ ΕΞΟΠΛΙΣΜΟΣ ΤΗΛΕΠΙΚΟΙΝΩΝΙΩΝ Γ.Ν.Η. ΒΕΝΙΖΕΛΕΙΟ – ΠΑΝΑΝΕΙΟ</v>
          </cell>
          <cell r="C156">
            <v>0</v>
          </cell>
          <cell r="D156">
            <v>62393.37</v>
          </cell>
          <cell r="E156">
            <v>0</v>
          </cell>
          <cell r="F156">
            <v>4660.5999999999985</v>
          </cell>
          <cell r="G156">
            <v>0</v>
          </cell>
          <cell r="H156">
            <v>67053.97</v>
          </cell>
        </row>
        <row r="157">
          <cell r="A157">
            <v>149909</v>
          </cell>
          <cell r="B157" t="str">
            <v>ΑΠΟΣΒΕΣΜΕΝΟΣ ΛΟΙΠΟΣ ΕΞΟΠΛΙΣΜΟΣ</v>
          </cell>
          <cell r="C157">
            <v>0</v>
          </cell>
          <cell r="D157">
            <v>530284.89</v>
          </cell>
          <cell r="E157">
            <v>0</v>
          </cell>
          <cell r="F157">
            <v>110955.07999999996</v>
          </cell>
          <cell r="G157">
            <v>0</v>
          </cell>
          <cell r="H157">
            <v>641239.97</v>
          </cell>
        </row>
        <row r="158">
          <cell r="A158">
            <v>1499092100</v>
          </cell>
          <cell r="B158" t="str">
            <v>ΑΠΟΣΒΕΣΜΕΝΑ ΕΠΟΠΤΙΚΑ ΜΕΣΑ ΔΙΔΑΣΚΑΛΙΑΣ Γ.Ν.Η. ΒΕΝΙΖΕΛΕΙΟ – ΠΑΝΑΝΕΙΟ</v>
          </cell>
          <cell r="C158">
            <v>0</v>
          </cell>
          <cell r="D158">
            <v>27362.14</v>
          </cell>
          <cell r="E158">
            <v>0</v>
          </cell>
          <cell r="F158">
            <v>10641.849999999999</v>
          </cell>
          <cell r="G158">
            <v>0</v>
          </cell>
          <cell r="H158">
            <v>38003.99</v>
          </cell>
        </row>
        <row r="159">
          <cell r="A159">
            <v>1499092101</v>
          </cell>
          <cell r="B159" t="str">
            <v>ΑΠΟΣΒΕΣΜΕΝΑ ΥΛΙΚΑ ΜΕΣΑ ΕΠΙΣΤΗΜΟΝΙΚΩΝ ΕΡΓΑΣΙΩΝ Γ.Ν.Η. ΒΕΝΙΖΕΛΕΙΟ – ΠΑΝΑΝΕΙΟ</v>
          </cell>
          <cell r="C159">
            <v>0</v>
          </cell>
          <cell r="D159">
            <v>61584.13</v>
          </cell>
          <cell r="E159">
            <v>0</v>
          </cell>
          <cell r="F159">
            <v>23860.21</v>
          </cell>
          <cell r="G159">
            <v>0</v>
          </cell>
          <cell r="H159">
            <v>85444.34</v>
          </cell>
        </row>
        <row r="160">
          <cell r="A160">
            <v>1499092102</v>
          </cell>
          <cell r="B160" t="str">
            <v>ΑΠΟΣΒΕΣΜΕΝΑ ΡΑΔΙΟΦΩΝΑ-ΤΗΛΕΟΡΑΣΕΙΣ &amp; ΣΥΝΑΦΕΙΣ ΣΥΣΚΕΥΕΣ Γ.Ν.Η. ΒΕΝΙΖΕΛΕΙΟ – ΠΑΝΑΝΕΙΟ</v>
          </cell>
          <cell r="C160">
            <v>0</v>
          </cell>
          <cell r="D160">
            <v>14902.41</v>
          </cell>
          <cell r="E160">
            <v>0</v>
          </cell>
          <cell r="F160">
            <v>2333.41</v>
          </cell>
          <cell r="G160">
            <v>0</v>
          </cell>
          <cell r="H160">
            <v>17235.82</v>
          </cell>
        </row>
        <row r="161">
          <cell r="A161">
            <v>1499092103</v>
          </cell>
          <cell r="B161" t="str">
            <v>ΑΠΟΣΒΕΣΜΕΝΑ ΜΑΓΝΗΤΟΦΩΝΑ ΚΑΙ ΕΞΑΡΤΗΜΑΤΑ Γ.Ν.Η. ΒΕΝΙΖΕΛΕΙΟ – ΠΑΝΑΝΕΙΟ</v>
          </cell>
          <cell r="C161">
            <v>0</v>
          </cell>
          <cell r="D161">
            <v>2198.75</v>
          </cell>
          <cell r="E161">
            <v>0</v>
          </cell>
          <cell r="F161">
            <v>244.30999999999995</v>
          </cell>
          <cell r="G161">
            <v>0</v>
          </cell>
          <cell r="H161">
            <v>2443.06</v>
          </cell>
        </row>
        <row r="162">
          <cell r="A162">
            <v>1499092105</v>
          </cell>
          <cell r="B162" t="str">
            <v>ΑΠΟΣΒΕΣΜΕΝΕΣ ΚΙΝΗΜΑΤΟΓΡΑΦΙΚΕΣ ΜΗΧΑΝΕΣ ΚΑΙ ΕΞΑΡΤΗΜΑΤΑ Γ.Ν.Η. ΒΕΝΙΖΕΛΕΙΟ - ΠΑΝΑΝΕΙΟ</v>
          </cell>
          <cell r="C162">
            <v>0</v>
          </cell>
          <cell r="D162">
            <v>1101.06</v>
          </cell>
          <cell r="E162">
            <v>0</v>
          </cell>
          <cell r="F162">
            <v>290.99</v>
          </cell>
          <cell r="G162">
            <v>0</v>
          </cell>
          <cell r="H162">
            <v>1392.05</v>
          </cell>
        </row>
        <row r="163">
          <cell r="A163">
            <v>1499092109</v>
          </cell>
          <cell r="B163" t="str">
            <v>ΑΠΟΣΒΕΣΜΕΝΟΣ ΛΟΙΠΟΣ ΕΞΟΠΛΙΣΜΟΣ Γ.Ν.Η. ΒΕΝΙΖΕΛΕΙΟ – ΠΑΝΑΝΕΙΟ</v>
          </cell>
          <cell r="C163">
            <v>0</v>
          </cell>
          <cell r="D163">
            <v>423136.4</v>
          </cell>
          <cell r="E163">
            <v>0</v>
          </cell>
          <cell r="F163">
            <v>73584.31</v>
          </cell>
          <cell r="G163">
            <v>0</v>
          </cell>
          <cell r="H163">
            <v>496720.71</v>
          </cell>
        </row>
        <row r="164">
          <cell r="A164">
            <v>149930</v>
          </cell>
          <cell r="B164" t="str">
            <v>ΑΠΟΣΒΕΣΜΕΝΑ ΕΡΓΑ ΤΕΧΝΗΣ, ΚΕΙΜΗΛΙΑ &amp; ΛΟΙΠΑ ΕΙΔΗ ΜΗ ΥΠΟΚΕΙΜΕΝΑ ΣΕ ΑΠΟΣΒΕΣΗ</v>
          </cell>
          <cell r="C164">
            <v>0</v>
          </cell>
          <cell r="D164">
            <v>126595.77</v>
          </cell>
          <cell r="E164">
            <v>0</v>
          </cell>
          <cell r="F164">
            <v>251.01999999998952</v>
          </cell>
          <cell r="G164">
            <v>0</v>
          </cell>
          <cell r="H164">
            <v>126846.79</v>
          </cell>
        </row>
        <row r="165">
          <cell r="A165">
            <v>1499302101</v>
          </cell>
          <cell r="B165" t="str">
            <v>ΑΠΟΣΒΕΣΜΕΝΑ ΒΙΒΛΙΑ, ΠΕΡΙΟΔΙΚΑ, ΕΦΗΜΕΡΙΕΣ K ΛΟΙΠΕΣ ΕΚΔΟΣΕΙΣ Γ.Ν.Η. ΒΕΝΙΖΕΛΕΙΟ – ΠΑΝΑΝΕΙΟ</v>
          </cell>
          <cell r="C165">
            <v>0</v>
          </cell>
          <cell r="D165">
            <v>126595.77</v>
          </cell>
          <cell r="E165">
            <v>0</v>
          </cell>
          <cell r="F165">
            <v>251.01999999998952</v>
          </cell>
          <cell r="G165">
            <v>0</v>
          </cell>
          <cell r="H165">
            <v>126846.79</v>
          </cell>
        </row>
        <row r="166">
          <cell r="A166">
            <v>15</v>
          </cell>
          <cell r="B166" t="str">
            <v>ΑΚΙΝΗΤΟΠΟΙΗΣΗ ΥΠΟ ΕΚΤΕΛΕΣΗ - ΠΡΟΚΑΤΑΒΟΛΕΣ</v>
          </cell>
          <cell r="C166">
            <v>752575.74</v>
          </cell>
          <cell r="D166">
            <v>0</v>
          </cell>
          <cell r="E166">
            <v>35000</v>
          </cell>
          <cell r="F166">
            <v>0</v>
          </cell>
          <cell r="G166">
            <v>787575.74</v>
          </cell>
          <cell r="H166">
            <v>0</v>
          </cell>
        </row>
        <row r="167">
          <cell r="A167">
            <v>1501</v>
          </cell>
          <cell r="B167" t="str">
            <v>ΑΝΕΓΕΡΣΗ ΚΤΙΡΙΩΝ ΚΑΙ ΚΑΘΕ ΕΙΔΟΥΣ ΕΓΚΑΤΑΣΤΑΣΕΙΣ Σ'ΑΥΤΑ</v>
          </cell>
          <cell r="C167">
            <v>752575.74</v>
          </cell>
          <cell r="D167">
            <v>0</v>
          </cell>
          <cell r="E167">
            <v>35000</v>
          </cell>
          <cell r="F167">
            <v>0</v>
          </cell>
          <cell r="G167">
            <v>787575.74</v>
          </cell>
          <cell r="H167">
            <v>0</v>
          </cell>
        </row>
        <row r="168">
          <cell r="A168">
            <v>150100</v>
          </cell>
          <cell r="B168" t="str">
            <v>ΑΝΕΓΕΡΣΗ ΚΤΙΡΙΩΝ ΚΑΙ ΚΑΘΕ ΕΙΔΟΥΣ ΕΓΚΑΤΑΣΤΑΣΕΙΣ Σ'ΑΥΤΑ</v>
          </cell>
          <cell r="C168">
            <v>752575.74</v>
          </cell>
          <cell r="D168">
            <v>0</v>
          </cell>
          <cell r="E168">
            <v>35000</v>
          </cell>
          <cell r="F168">
            <v>0</v>
          </cell>
          <cell r="G168">
            <v>787575.74</v>
          </cell>
          <cell r="H168">
            <v>0</v>
          </cell>
        </row>
        <row r="169">
          <cell r="A169">
            <v>150100000</v>
          </cell>
          <cell r="B169" t="str">
            <v>ΑΝΑΚΑΤΑΣΚΕΥΗ ΑΝΑΠΛΑΣΗ ΠΑΝΑΝΕΙΟΥ</v>
          </cell>
          <cell r="C169">
            <v>205203.4</v>
          </cell>
          <cell r="D169">
            <v>0</v>
          </cell>
          <cell r="E169">
            <v>0</v>
          </cell>
          <cell r="F169">
            <v>0</v>
          </cell>
          <cell r="G169">
            <v>205203.4</v>
          </cell>
          <cell r="H169">
            <v>0</v>
          </cell>
        </row>
        <row r="170">
          <cell r="A170">
            <v>1501000000</v>
          </cell>
          <cell r="B170" t="str">
            <v>ΑΝΑΚΑΤΑΣΚΕΥΗ ΑΝΑΠΛΑΣΗ ΠΑΝΑΝΕΙΟΥ</v>
          </cell>
          <cell r="C170">
            <v>547372.34</v>
          </cell>
          <cell r="D170">
            <v>0</v>
          </cell>
          <cell r="E170">
            <v>35000</v>
          </cell>
          <cell r="F170">
            <v>0</v>
          </cell>
          <cell r="G170">
            <v>582372.34</v>
          </cell>
          <cell r="H170">
            <v>0</v>
          </cell>
        </row>
        <row r="171">
          <cell r="A171">
            <v>1501002100</v>
          </cell>
          <cell r="B171" t="str">
            <v>ΑΝΕΓΕΡΣΗ ΚΤΙΡΙΩΝ ΥΓ/ΚΩΝ ΙΔΡ. ΚΑΙ ΚΟΙΝ. ΓΕΝΙΚΑ ΥΠΗΡ. ΚΑΙ ΚΑΘΕ ΕΙΔΟΥΣ ΕΓΚ.Σ'ΑΥΤΑ ΒΕΝΙΖΕΛΕΙΟ/ΠΑΝΑΝΕΙΟ</v>
          </cell>
          <cell r="C171">
            <v>0</v>
          </cell>
          <cell r="D171">
            <v>0</v>
          </cell>
          <cell r="E171">
            <v>0</v>
          </cell>
          <cell r="F171">
            <v>0</v>
          </cell>
          <cell r="G171">
            <v>0</v>
          </cell>
          <cell r="H171">
            <v>0</v>
          </cell>
        </row>
        <row r="172">
          <cell r="A172">
            <v>1511</v>
          </cell>
          <cell r="B172" t="str">
            <v>ΚΤΙΡΙΑ - ΕΓΚΑΤΑΣΤΑΣΕΙΣ ΚΤΙΡΙΩΝ - ΤΕΧΝΙΚΑ ΕΡΓΑ</v>
          </cell>
          <cell r="C172">
            <v>0</v>
          </cell>
          <cell r="D172">
            <v>0</v>
          </cell>
          <cell r="E172">
            <v>0</v>
          </cell>
          <cell r="F172">
            <v>0</v>
          </cell>
          <cell r="G172">
            <v>0</v>
          </cell>
          <cell r="H172">
            <v>0</v>
          </cell>
        </row>
        <row r="173">
          <cell r="A173">
            <v>151101</v>
          </cell>
          <cell r="B173" t="str">
            <v>ΑΠΟ ΠΡΟΓΡΑΜΜΑ ΔΗΜΟΣΙΩΝ ΕΠΕΝΔΥΣΕΩΝ</v>
          </cell>
          <cell r="C173">
            <v>0</v>
          </cell>
          <cell r="D173">
            <v>0</v>
          </cell>
          <cell r="E173">
            <v>0</v>
          </cell>
          <cell r="F173">
            <v>0</v>
          </cell>
          <cell r="G173">
            <v>0</v>
          </cell>
          <cell r="H173">
            <v>0</v>
          </cell>
        </row>
        <row r="174">
          <cell r="A174">
            <v>1511011106</v>
          </cell>
          <cell r="B174" t="str">
            <v>ΑΠΟ Π.Δ.Ε. ΔΑΠΑΝΕΣ ΔΙΟΙΚΗΣΗΣ ΚΑΙ ΛΕΙΤΟΥΡΓΙΑΣ ΠΑ.Γ.Ν.Η.</v>
          </cell>
          <cell r="C174">
            <v>0</v>
          </cell>
          <cell r="D174">
            <v>0</v>
          </cell>
          <cell r="E174">
            <v>0</v>
          </cell>
          <cell r="F174">
            <v>0</v>
          </cell>
          <cell r="G174">
            <v>0</v>
          </cell>
          <cell r="H174">
            <v>0</v>
          </cell>
        </row>
        <row r="175">
          <cell r="A175">
            <v>16</v>
          </cell>
          <cell r="B175" t="str">
            <v>ΑΣΩΜΑΤΕΣ ΑΚΙΝΗΤΟΠΟΙΗΣΕΙΣ - ΕΞΟΔΑ ΠΟΛΥΕΤΟΥΣ ΑΠΟΒΕΣΒΕΣΗΣ</v>
          </cell>
          <cell r="C175">
            <v>93810.82</v>
          </cell>
          <cell r="D175">
            <v>58832.11</v>
          </cell>
          <cell r="E175">
            <v>-79393.56000000001</v>
          </cell>
          <cell r="F175">
            <v>-58832.11</v>
          </cell>
          <cell r="G175">
            <v>14417.26</v>
          </cell>
          <cell r="H175">
            <v>0</v>
          </cell>
        </row>
        <row r="176">
          <cell r="A176">
            <v>1610</v>
          </cell>
          <cell r="B176" t="str">
            <v>ΕΞΟΔΑ ΙΔΡΥΣΕΩΣ ΚΑΙ ΠΡΩΤΗΣ ΕΓΚΑΤΑΣΤΑΣΕΩΣ</v>
          </cell>
          <cell r="C176">
            <v>33813.26</v>
          </cell>
          <cell r="D176">
            <v>0</v>
          </cell>
          <cell r="E176">
            <v>0</v>
          </cell>
          <cell r="F176">
            <v>0</v>
          </cell>
          <cell r="G176">
            <v>33813.26</v>
          </cell>
          <cell r="H176">
            <v>0</v>
          </cell>
        </row>
        <row r="177">
          <cell r="A177">
            <v>161000</v>
          </cell>
          <cell r="B177" t="str">
            <v>ΕΞΟΔΑ ΙΔΡΥΣΕΩΣ ΚΑΙ ΠΡΩΤΗΣ ΕΓΚΑΤΑΣΤΑΣΕΩΣ</v>
          </cell>
          <cell r="C177">
            <v>33813.26</v>
          </cell>
          <cell r="D177">
            <v>0</v>
          </cell>
          <cell r="E177">
            <v>0</v>
          </cell>
          <cell r="F177">
            <v>0</v>
          </cell>
          <cell r="G177">
            <v>33813.26</v>
          </cell>
          <cell r="H177">
            <v>0</v>
          </cell>
        </row>
        <row r="178">
          <cell r="A178">
            <v>1610002100</v>
          </cell>
          <cell r="B178" t="str">
            <v>ΕΞΟΔΑ ΤΕΧΝΙΚΩΝ ΜΕΛΕΤΩΝ Γ.Ν.Η. ΒΕΝΙΖΕΛΕΙΟ – ΠΑΝΑΝΕΙΟ</v>
          </cell>
          <cell r="C178">
            <v>33813.26</v>
          </cell>
          <cell r="D178">
            <v>0</v>
          </cell>
          <cell r="E178">
            <v>0</v>
          </cell>
          <cell r="F178">
            <v>0</v>
          </cell>
          <cell r="G178">
            <v>33813.26</v>
          </cell>
          <cell r="H178">
            <v>0</v>
          </cell>
        </row>
        <row r="179">
          <cell r="A179">
            <v>1617</v>
          </cell>
          <cell r="B179" t="str">
            <v>ΕΞΟΔΑ ΑΝΑΔΙΟΡΓΑΝΩΣΕΩΣ</v>
          </cell>
          <cell r="C179">
            <v>59997.56</v>
          </cell>
          <cell r="D179">
            <v>0</v>
          </cell>
          <cell r="E179">
            <v>0</v>
          </cell>
          <cell r="F179">
            <v>0</v>
          </cell>
          <cell r="G179">
            <v>59997.56</v>
          </cell>
          <cell r="H179">
            <v>0</v>
          </cell>
        </row>
        <row r="180">
          <cell r="A180">
            <v>161700</v>
          </cell>
          <cell r="B180" t="str">
            <v>ΛΟΓΙΣΜΙΚΑ ΠΡΟΓΡΑΜΑΤΑ Η/Υ</v>
          </cell>
          <cell r="C180">
            <v>59997.56</v>
          </cell>
          <cell r="D180">
            <v>0</v>
          </cell>
          <cell r="E180">
            <v>0</v>
          </cell>
          <cell r="F180">
            <v>0</v>
          </cell>
          <cell r="G180">
            <v>59997.56</v>
          </cell>
          <cell r="H180">
            <v>0</v>
          </cell>
        </row>
        <row r="181">
          <cell r="A181">
            <v>1617002100</v>
          </cell>
          <cell r="B181" t="str">
            <v>ΛΟΓΙΣΜΙΚΑ ΠΡΟΓΡΑΜΑΤΑ Η/Υ Γ.Ν.Η. ΒΕΝΙΖΕΛΕΙΟ – ΠΑΝΑΝΕΙΟ</v>
          </cell>
          <cell r="C181">
            <v>59997.56</v>
          </cell>
          <cell r="D181">
            <v>0</v>
          </cell>
          <cell r="E181">
            <v>0</v>
          </cell>
          <cell r="F181">
            <v>0</v>
          </cell>
          <cell r="G181">
            <v>59997.56</v>
          </cell>
          <cell r="H181">
            <v>0</v>
          </cell>
        </row>
        <row r="182">
          <cell r="A182">
            <v>1699</v>
          </cell>
          <cell r="B182" t="str">
            <v>ΑΠΟΣΒΕΣΜΕΝΕΣ ΑΣΩΜΑΤΕΣ ΑΚΙΝΗΤ/ΣΕΙΣ &amp; ΑΠΟΣΒΕΣΜΕΝΑ ΕΞΟΔΑ ΠΟΛΥΕΤΟΥΣ ΑΠΟΣΒΕΣΕΩΣ</v>
          </cell>
          <cell r="C182">
            <v>0</v>
          </cell>
          <cell r="D182">
            <v>58832.11</v>
          </cell>
          <cell r="E182">
            <v>0</v>
          </cell>
          <cell r="F182">
            <v>20561.449999999997</v>
          </cell>
          <cell r="G182">
            <v>0</v>
          </cell>
          <cell r="H182">
            <v>79393.56</v>
          </cell>
        </row>
        <row r="183">
          <cell r="A183">
            <v>169910</v>
          </cell>
          <cell r="B183" t="str">
            <v>ΑΠΟΣΒΕΣΜΕΝΑ ΕΞΟΔΑ ΙΔΡΥΣΕΩΣ &amp; ΠΡΩΤΗΣ ΕΓΚΑΤΑΣΤΑΣΕΩΣ</v>
          </cell>
          <cell r="C183">
            <v>0</v>
          </cell>
          <cell r="D183">
            <v>14933.32</v>
          </cell>
          <cell r="E183">
            <v>0</v>
          </cell>
          <cell r="F183">
            <v>6762.6500000000015</v>
          </cell>
          <cell r="G183">
            <v>0</v>
          </cell>
          <cell r="H183">
            <v>21695.97</v>
          </cell>
        </row>
        <row r="184">
          <cell r="A184">
            <v>1699102100</v>
          </cell>
          <cell r="B184" t="str">
            <v>ΑΠΟΣΒΕΣΜΕΝΑ ΕΞΟΔΑ ΙΔΡΥΣΕΩΣ &amp; ΠΡΩΤΗΣ ΕΓΚΑΤΑΣΤΑΣΕΩΣ Γ.Ν. ΒΕΝΙΖΕΛΕΙΟ - ΠΑΝΑΝΕΙΟ</v>
          </cell>
          <cell r="C184">
            <v>0</v>
          </cell>
          <cell r="D184">
            <v>14933.32</v>
          </cell>
          <cell r="E184">
            <v>0</v>
          </cell>
          <cell r="F184">
            <v>6762.6500000000015</v>
          </cell>
          <cell r="G184">
            <v>0</v>
          </cell>
          <cell r="H184">
            <v>21695.97</v>
          </cell>
        </row>
        <row r="185">
          <cell r="A185">
            <v>169917</v>
          </cell>
          <cell r="B185" t="str">
            <v>ΑΠΟΣΒΕΣΜΕΝΑ ΕΞΟΔΑ ΑΝΑΔΙΟΡΓΑΝΩΣΕΩΣ</v>
          </cell>
          <cell r="C185">
            <v>0</v>
          </cell>
          <cell r="D185">
            <v>43898.79</v>
          </cell>
          <cell r="E185">
            <v>0</v>
          </cell>
          <cell r="F185">
            <v>13798.799999999996</v>
          </cell>
          <cell r="G185">
            <v>0</v>
          </cell>
          <cell r="H185">
            <v>57697.59</v>
          </cell>
        </row>
        <row r="186">
          <cell r="A186">
            <v>1699172100</v>
          </cell>
          <cell r="B186" t="str">
            <v>ΑΠΟΣΒΕΣΜΕΝΑ ΕΞΟΔΑ ΛΟΓΙΣΜΙΚΩΝ ΠΡΟΓΡΑΜΜΑΤΩΝ Γ.Ν.Η. ΒΕΝΙΖΕΛΕΙΟ – ΠΑΝΑΝΕΙΟ</v>
          </cell>
          <cell r="C186">
            <v>0</v>
          </cell>
          <cell r="D186">
            <v>43898.79</v>
          </cell>
          <cell r="E186">
            <v>0</v>
          </cell>
          <cell r="F186">
            <v>13798.799999999996</v>
          </cell>
          <cell r="G186">
            <v>0</v>
          </cell>
          <cell r="H186">
            <v>57697.59</v>
          </cell>
        </row>
        <row r="187">
          <cell r="A187">
            <v>24</v>
          </cell>
          <cell r="B187" t="str">
            <v>ΠΡΩΤΕΣ &amp; ΒΟΗΘΗΤΙΚΕΣ ΥΛΕΣ - ΥΛΙΚΑ ΣΥΣΚΕΥΑΣΙΑΣ</v>
          </cell>
          <cell r="C187">
            <v>0</v>
          </cell>
          <cell r="D187">
            <v>0</v>
          </cell>
          <cell r="E187">
            <v>22622526.12</v>
          </cell>
          <cell r="F187">
            <v>0</v>
          </cell>
          <cell r="G187">
            <v>22622526.12</v>
          </cell>
          <cell r="H187">
            <v>0</v>
          </cell>
        </row>
        <row r="188">
          <cell r="A188">
            <v>2400</v>
          </cell>
          <cell r="B188" t="str">
            <v>ΑΠΟΘΕΜΑΤΑ ΑΠΟΓΡΑΦΗΣ Α' &amp; Β' ΥΛΩΝ</v>
          </cell>
          <cell r="C188">
            <v>0</v>
          </cell>
          <cell r="D188">
            <v>0</v>
          </cell>
          <cell r="E188">
            <v>1935130.3</v>
          </cell>
          <cell r="F188">
            <v>0</v>
          </cell>
          <cell r="G188">
            <v>1935130.3</v>
          </cell>
          <cell r="H188">
            <v>0</v>
          </cell>
        </row>
        <row r="189">
          <cell r="A189">
            <v>240001</v>
          </cell>
          <cell r="B189" t="str">
            <v>ΑΠΟΓΡΑΦΗ ΕΝΑΡΞΗΣ ΧΡΗΣΗΣ Α' &amp; Β' ΥΛΩΝ</v>
          </cell>
          <cell r="C189">
            <v>0</v>
          </cell>
          <cell r="D189">
            <v>0</v>
          </cell>
          <cell r="E189">
            <v>1935130.3</v>
          </cell>
          <cell r="F189">
            <v>0</v>
          </cell>
          <cell r="G189">
            <v>1935130.3</v>
          </cell>
          <cell r="H189">
            <v>0</v>
          </cell>
        </row>
        <row r="190">
          <cell r="A190">
            <v>2400010001</v>
          </cell>
          <cell r="B190" t="str">
            <v>ΑΠΟΓΡΑΦΗ ΕΝΑΡΞΗΣ ΥΓΕΙΟΝΟΜΙΚΟΥ ΥΛΙΚΟΥ</v>
          </cell>
          <cell r="C190">
            <v>0</v>
          </cell>
          <cell r="D190">
            <v>0</v>
          </cell>
          <cell r="E190">
            <v>1619930.84</v>
          </cell>
          <cell r="F190">
            <v>0</v>
          </cell>
          <cell r="G190">
            <v>1619930.84</v>
          </cell>
          <cell r="H190">
            <v>0</v>
          </cell>
        </row>
        <row r="191">
          <cell r="A191">
            <v>2400010011</v>
          </cell>
          <cell r="B191" t="str">
            <v>ΑΠΟΓΡΑΦΗ ΕΝΑΡΞΗΣ ΥΓΕΙΟΝΟΜΙΚΟΥ ΥΛΙΚΟΥ ΦΑΡΜΑΚΕΙΟΥ</v>
          </cell>
          <cell r="C191">
            <v>0</v>
          </cell>
          <cell r="D191">
            <v>0</v>
          </cell>
          <cell r="E191">
            <v>294758.35</v>
          </cell>
          <cell r="F191">
            <v>0</v>
          </cell>
          <cell r="G191">
            <v>294758.35</v>
          </cell>
          <cell r="H191">
            <v>0</v>
          </cell>
        </row>
        <row r="192">
          <cell r="A192">
            <v>2400010040</v>
          </cell>
          <cell r="B192" t="str">
            <v>ΑΠΟΓΡΑΦΗ ΕΝΑΡΞΗΣ ΤΡΟΦΙΜΩΝ ΚΑΙ ΠΟΤΩΝ</v>
          </cell>
          <cell r="C192">
            <v>0</v>
          </cell>
          <cell r="D192">
            <v>0</v>
          </cell>
          <cell r="E192">
            <v>4874.92</v>
          </cell>
          <cell r="F192">
            <v>0</v>
          </cell>
          <cell r="G192">
            <v>4874.92</v>
          </cell>
          <cell r="H192">
            <v>0</v>
          </cell>
        </row>
        <row r="193">
          <cell r="A193">
            <v>2400010050</v>
          </cell>
          <cell r="B193" t="str">
            <v>ΑΠΟΓΡΑΦΗ ΕΝΑΡΞΗΣ ΟΡΘΟΠΕΔΙΚΩΝ ΠΡΟΣΘΕΤΙΚΩΝ &amp; Λ. ΥΛΙΚΩΝ ΑΝΑΠΗΡΩΝ</v>
          </cell>
          <cell r="C193">
            <v>0</v>
          </cell>
          <cell r="D193">
            <v>0</v>
          </cell>
          <cell r="E193">
            <v>15566.19</v>
          </cell>
          <cell r="F193">
            <v>0</v>
          </cell>
          <cell r="G193">
            <v>15566.19</v>
          </cell>
          <cell r="H193">
            <v>0</v>
          </cell>
        </row>
        <row r="194">
          <cell r="A194">
            <v>2401</v>
          </cell>
          <cell r="B194" t="str">
            <v>ΑΓΟΡΕΣ ΧΡΗΣΕΩΣ Α' ΚΑΙ Β' ΥΛΩΝ ΠΑΡΟΧΗΣ ΥΓΕΙΟΝΟΜΙΚΩΝ ΥΠΗΡΕΣΙΩΝ</v>
          </cell>
          <cell r="C194">
            <v>0</v>
          </cell>
          <cell r="D194">
            <v>0</v>
          </cell>
          <cell r="E194">
            <v>20687395.82</v>
          </cell>
          <cell r="F194">
            <v>0</v>
          </cell>
          <cell r="G194">
            <v>20687395.82</v>
          </cell>
          <cell r="H194">
            <v>0</v>
          </cell>
        </row>
        <row r="195">
          <cell r="A195">
            <v>240101</v>
          </cell>
          <cell r="B195" t="str">
            <v>ΑΓΟΡΕΣ ΥΓΕΙΟΝΟΜΙΚΟΥ ΥΛΙΚΟΥ (ΦΑΡΜΑΚΕΙΟΥ)</v>
          </cell>
          <cell r="C195">
            <v>0</v>
          </cell>
          <cell r="D195">
            <v>0</v>
          </cell>
          <cell r="E195">
            <v>7088334.15</v>
          </cell>
          <cell r="F195">
            <v>0</v>
          </cell>
          <cell r="G195">
            <v>7088334.15</v>
          </cell>
          <cell r="H195">
            <v>0</v>
          </cell>
        </row>
        <row r="196">
          <cell r="A196">
            <v>2401010001</v>
          </cell>
          <cell r="B196" t="str">
            <v>ΧΕΙΡΟΥΡΓΙΚΑ ΡΑΜΜΑΤΑ</v>
          </cell>
          <cell r="C196">
            <v>0</v>
          </cell>
          <cell r="D196">
            <v>0</v>
          </cell>
          <cell r="E196">
            <v>50441.72</v>
          </cell>
          <cell r="F196">
            <v>0</v>
          </cell>
          <cell r="G196">
            <v>50441.72</v>
          </cell>
          <cell r="H196">
            <v>0</v>
          </cell>
        </row>
        <row r="197">
          <cell r="A197">
            <v>2401010002</v>
          </cell>
          <cell r="B197" t="str">
            <v>ΕΠΙΔΕΣΜΙΚΟ ΥΛΙΚΟ</v>
          </cell>
          <cell r="C197">
            <v>0</v>
          </cell>
          <cell r="D197">
            <v>0</v>
          </cell>
          <cell r="E197">
            <v>57484.39</v>
          </cell>
          <cell r="F197">
            <v>0</v>
          </cell>
          <cell r="G197">
            <v>57484.39</v>
          </cell>
          <cell r="H197">
            <v>0</v>
          </cell>
        </row>
        <row r="198">
          <cell r="A198">
            <v>2401010003</v>
          </cell>
          <cell r="B198" t="str">
            <v>ΚΑΘΕΤΗΡΕΣ ΟΥΡΗΘΡΑΣ</v>
          </cell>
          <cell r="C198">
            <v>0</v>
          </cell>
          <cell r="D198">
            <v>0</v>
          </cell>
          <cell r="E198">
            <v>25049.19</v>
          </cell>
          <cell r="F198">
            <v>0</v>
          </cell>
          <cell r="G198">
            <v>25049.19</v>
          </cell>
          <cell r="H198">
            <v>0</v>
          </cell>
        </row>
        <row r="199">
          <cell r="A199">
            <v>2401010004</v>
          </cell>
          <cell r="B199" t="str">
            <v>ΦΑΚΟΙ ΟΦΘΑΛΜΟΛΟΓΙΚΗ</v>
          </cell>
          <cell r="C199">
            <v>0</v>
          </cell>
          <cell r="D199">
            <v>0</v>
          </cell>
          <cell r="E199">
            <v>848815.6</v>
          </cell>
          <cell r="F199">
            <v>0</v>
          </cell>
          <cell r="G199">
            <v>848815.6</v>
          </cell>
          <cell r="H199">
            <v>0</v>
          </cell>
        </row>
        <row r="200">
          <cell r="A200">
            <v>2401010005</v>
          </cell>
          <cell r="B200" t="str">
            <v>ΣΥΡΙΓΓΕΣ</v>
          </cell>
          <cell r="C200">
            <v>0</v>
          </cell>
          <cell r="D200">
            <v>0</v>
          </cell>
          <cell r="E200">
            <v>102651.02</v>
          </cell>
          <cell r="F200">
            <v>0</v>
          </cell>
          <cell r="G200">
            <v>102651.02</v>
          </cell>
          <cell r="H200">
            <v>0</v>
          </cell>
        </row>
        <row r="201">
          <cell r="A201">
            <v>2401010006</v>
          </cell>
          <cell r="B201" t="str">
            <v>ΒΕΛΟΝΑΙ ΕΝΕΣΕΩΝ ΔΙΑΦΟΡΟΙ</v>
          </cell>
          <cell r="C201">
            <v>0</v>
          </cell>
          <cell r="D201">
            <v>0</v>
          </cell>
          <cell r="E201">
            <v>77744.26</v>
          </cell>
          <cell r="F201">
            <v>0</v>
          </cell>
          <cell r="G201">
            <v>77744.26</v>
          </cell>
          <cell r="H201">
            <v>0</v>
          </cell>
        </row>
        <row r="202">
          <cell r="A202">
            <v>2401010007</v>
          </cell>
          <cell r="B202" t="str">
            <v>ΧΕΙΡΟΚΤΙΑ</v>
          </cell>
          <cell r="C202">
            <v>0</v>
          </cell>
          <cell r="D202">
            <v>0</v>
          </cell>
          <cell r="E202">
            <v>161911.84</v>
          </cell>
          <cell r="F202">
            <v>0</v>
          </cell>
          <cell r="G202">
            <v>161911.84</v>
          </cell>
          <cell r="H202">
            <v>0</v>
          </cell>
        </row>
        <row r="203">
          <cell r="A203">
            <v>2401010008</v>
          </cell>
          <cell r="B203" t="str">
            <v>ΟΦΘΑΛΜΟΛΟΓΙΚΟ ΑΝΑΛΩΣΙΜΟ</v>
          </cell>
          <cell r="C203">
            <v>0</v>
          </cell>
          <cell r="D203">
            <v>0</v>
          </cell>
          <cell r="E203">
            <v>614371.76</v>
          </cell>
          <cell r="F203">
            <v>0</v>
          </cell>
          <cell r="G203">
            <v>614371.76</v>
          </cell>
          <cell r="H203">
            <v>0</v>
          </cell>
        </row>
        <row r="204">
          <cell r="A204">
            <v>2401010009</v>
          </cell>
          <cell r="B204" t="str">
            <v>ΕΝΔΟΣΚΟΠΙΚΑ</v>
          </cell>
          <cell r="C204">
            <v>0</v>
          </cell>
          <cell r="D204">
            <v>0</v>
          </cell>
          <cell r="E204">
            <v>1054777.77</v>
          </cell>
          <cell r="F204">
            <v>0</v>
          </cell>
          <cell r="G204">
            <v>1054777.77</v>
          </cell>
          <cell r="H204">
            <v>0</v>
          </cell>
        </row>
        <row r="205">
          <cell r="A205">
            <v>2401010010</v>
          </cell>
          <cell r="B205" t="str">
            <v>ΧΕΙΡΟΥΡΓΙΚΑ ΕΡΓΛ-ΟΡΓΑΝΑ-ΣΥΣΚ. ΕΝΔΟΣΚΟΠΙΚΩΝ ΕΠΕΜΒΑΣΕΩΝ (ΛΑΠΑΡΟΣΚΟΠΙΚΑ)</v>
          </cell>
          <cell r="C205">
            <v>0</v>
          </cell>
          <cell r="D205">
            <v>0</v>
          </cell>
          <cell r="E205">
            <v>328204.26</v>
          </cell>
          <cell r="F205">
            <v>0</v>
          </cell>
          <cell r="G205">
            <v>328204.26</v>
          </cell>
          <cell r="H205">
            <v>0</v>
          </cell>
        </row>
        <row r="206">
          <cell r="A206">
            <v>2401010011</v>
          </cell>
          <cell r="B206" t="str">
            <v>ΑΓΓΕΙΑΚΑ ΜΟΣΧΕΥΜΑΤΑ ΕΜΒΑΛΩΜΑΤΑ</v>
          </cell>
          <cell r="C206">
            <v>0</v>
          </cell>
          <cell r="D206">
            <v>0</v>
          </cell>
          <cell r="E206">
            <v>23053.47</v>
          </cell>
          <cell r="F206">
            <v>0</v>
          </cell>
          <cell r="G206">
            <v>23053.47</v>
          </cell>
          <cell r="H206">
            <v>0</v>
          </cell>
        </row>
        <row r="207">
          <cell r="A207">
            <v>2401010013</v>
          </cell>
          <cell r="B207" t="str">
            <v>ΟΔΟΝΤΙΑΤΡΙΚΟ ΥΛΙΚΟ</v>
          </cell>
          <cell r="C207">
            <v>0</v>
          </cell>
          <cell r="D207">
            <v>0</v>
          </cell>
          <cell r="E207">
            <v>5162.27</v>
          </cell>
          <cell r="F207">
            <v>0</v>
          </cell>
          <cell r="G207">
            <v>5162.27</v>
          </cell>
          <cell r="H207">
            <v>0</v>
          </cell>
        </row>
        <row r="208">
          <cell r="A208">
            <v>2401010014</v>
          </cell>
          <cell r="B208" t="str">
            <v>ΣΥΡΑΠΤΙΚΑ</v>
          </cell>
          <cell r="C208">
            <v>0</v>
          </cell>
          <cell r="D208">
            <v>0</v>
          </cell>
          <cell r="E208">
            <v>172383.56</v>
          </cell>
          <cell r="F208">
            <v>0</v>
          </cell>
          <cell r="G208">
            <v>172383.56</v>
          </cell>
          <cell r="H208">
            <v>0</v>
          </cell>
        </row>
        <row r="209">
          <cell r="A209">
            <v>2401010015</v>
          </cell>
          <cell r="B209" t="str">
            <v>ΑΝΑΙΣΘΗΣΙΟΛΟΓΙΚΟ ΥΛΙΚΟ</v>
          </cell>
          <cell r="C209">
            <v>0</v>
          </cell>
          <cell r="D209">
            <v>0</v>
          </cell>
          <cell r="E209">
            <v>319315.83</v>
          </cell>
          <cell r="F209">
            <v>0</v>
          </cell>
          <cell r="G209">
            <v>319315.83</v>
          </cell>
          <cell r="H209">
            <v>0</v>
          </cell>
        </row>
        <row r="210">
          <cell r="A210">
            <v>2401010016</v>
          </cell>
          <cell r="B210" t="str">
            <v>ΧΕΙΡΟΥΡΓΙΚΑ ΕΙΔΗ</v>
          </cell>
          <cell r="C210">
            <v>0</v>
          </cell>
          <cell r="D210">
            <v>0</v>
          </cell>
          <cell r="E210">
            <v>73802.62</v>
          </cell>
          <cell r="F210">
            <v>0</v>
          </cell>
          <cell r="G210">
            <v>73802.62</v>
          </cell>
          <cell r="H210">
            <v>0</v>
          </cell>
        </row>
        <row r="211">
          <cell r="A211">
            <v>2401010017</v>
          </cell>
          <cell r="B211" t="str">
            <v>ΒΕΛΟΝΕΣ ΕΝΕΣΕΩΝ ΜΙΑΣ ΧΡΗΣΕΩΣ</v>
          </cell>
          <cell r="C211">
            <v>0</v>
          </cell>
          <cell r="D211">
            <v>0</v>
          </cell>
          <cell r="E211">
            <v>8936.01</v>
          </cell>
          <cell r="F211">
            <v>0</v>
          </cell>
          <cell r="G211">
            <v>8936.01</v>
          </cell>
          <cell r="H211">
            <v>0</v>
          </cell>
        </row>
        <row r="212">
          <cell r="A212">
            <v>2401010018</v>
          </cell>
          <cell r="B212" t="str">
            <v>ΔΙΑΛΥΜΑΤΑ ΕΚΤΟΣ ΠΕΡΙΤΟΝΑΙΚΗΣ ΚΑΘΑΡΣΗΣ</v>
          </cell>
          <cell r="C212">
            <v>0</v>
          </cell>
          <cell r="D212">
            <v>0</v>
          </cell>
          <cell r="E212">
            <v>474939.31</v>
          </cell>
          <cell r="F212">
            <v>0</v>
          </cell>
          <cell r="G212">
            <v>474939.31</v>
          </cell>
          <cell r="H212">
            <v>0</v>
          </cell>
        </row>
        <row r="213">
          <cell r="A213">
            <v>2401010019</v>
          </cell>
          <cell r="B213" t="str">
            <v>ΒΑΛΒΙΔΕΣ ΚΑΘΕΤ. ΥΔΡΟΚΕΦΑΛΟΥ</v>
          </cell>
          <cell r="C213">
            <v>0</v>
          </cell>
          <cell r="D213">
            <v>0</v>
          </cell>
          <cell r="E213">
            <v>39139.65</v>
          </cell>
          <cell r="F213">
            <v>0</v>
          </cell>
          <cell r="G213">
            <v>39139.65</v>
          </cell>
          <cell r="H213">
            <v>0</v>
          </cell>
        </row>
        <row r="214">
          <cell r="A214">
            <v>2401010020</v>
          </cell>
          <cell r="B214" t="str">
            <v>ΚΑΘΕΤΗΡΕΣ ΕΠΕΜΒΑΤΙΚΗΣ</v>
          </cell>
          <cell r="C214">
            <v>0</v>
          </cell>
          <cell r="D214">
            <v>0</v>
          </cell>
          <cell r="E214">
            <v>147139.62</v>
          </cell>
          <cell r="F214">
            <v>0</v>
          </cell>
          <cell r="G214">
            <v>147139.62</v>
          </cell>
          <cell r="H214">
            <v>0</v>
          </cell>
        </row>
        <row r="215">
          <cell r="A215">
            <v>2401010021</v>
          </cell>
          <cell r="B215" t="str">
            <v>ΣΥΣΚΕΥΕΣ ΧΟΡΗΓΗΣΗΣ ΥΓΡΩΝ</v>
          </cell>
          <cell r="C215">
            <v>0</v>
          </cell>
          <cell r="D215">
            <v>0</v>
          </cell>
          <cell r="E215">
            <v>94566.94</v>
          </cell>
          <cell r="F215">
            <v>0</v>
          </cell>
          <cell r="G215">
            <v>94566.94</v>
          </cell>
          <cell r="H215">
            <v>0</v>
          </cell>
        </row>
        <row r="216">
          <cell r="A216">
            <v>2401010022</v>
          </cell>
          <cell r="B216" t="str">
            <v>ΔΙΑΤΡΟΦΙΚΑ ΣΥΜΠΛΗΡΩΜΑΤΑ</v>
          </cell>
          <cell r="C216">
            <v>0</v>
          </cell>
          <cell r="D216">
            <v>0</v>
          </cell>
          <cell r="E216">
            <v>5844</v>
          </cell>
          <cell r="F216">
            <v>0</v>
          </cell>
          <cell r="G216">
            <v>5844</v>
          </cell>
          <cell r="H216">
            <v>0</v>
          </cell>
        </row>
        <row r="217">
          <cell r="A217">
            <v>2401010023</v>
          </cell>
          <cell r="B217" t="str">
            <v>ΒΕΛΟΝΑΙ ΤΕΧΝΗΤΟΥ ΝΕΦΡΟΥ(ΦΙΣΤΟΥΛΑ)</v>
          </cell>
          <cell r="C217">
            <v>0</v>
          </cell>
          <cell r="D217">
            <v>0</v>
          </cell>
          <cell r="E217">
            <v>12164.25</v>
          </cell>
          <cell r="F217">
            <v>0</v>
          </cell>
          <cell r="G217">
            <v>12164.25</v>
          </cell>
          <cell r="H217">
            <v>0</v>
          </cell>
        </row>
        <row r="218">
          <cell r="A218">
            <v>2401010024</v>
          </cell>
          <cell r="B218" t="str">
            <v>ΚΑΘΕΤΗΡΕΣ ΚΑΡΔΙΑΣ</v>
          </cell>
          <cell r="C218">
            <v>0</v>
          </cell>
          <cell r="D218">
            <v>0</v>
          </cell>
          <cell r="E218">
            <v>61069.56</v>
          </cell>
          <cell r="F218">
            <v>0</v>
          </cell>
          <cell r="G218">
            <v>61069.56</v>
          </cell>
          <cell r="H218">
            <v>0</v>
          </cell>
        </row>
        <row r="219">
          <cell r="A219">
            <v>2401010025</v>
          </cell>
          <cell r="B219" t="str">
            <v>ΦΙΛΤΡΑ Τ.Ν.</v>
          </cell>
          <cell r="C219">
            <v>0</v>
          </cell>
          <cell r="D219">
            <v>0</v>
          </cell>
          <cell r="E219">
            <v>831460.51</v>
          </cell>
          <cell r="F219">
            <v>0</v>
          </cell>
          <cell r="G219">
            <v>831460.51</v>
          </cell>
          <cell r="H219">
            <v>0</v>
          </cell>
        </row>
        <row r="220">
          <cell r="A220">
            <v>2401010026</v>
          </cell>
          <cell r="B220" t="str">
            <v>ΥΓΕΙΟΝΟΜΙΚΟ ΥΛΙΚΟ ΕΡΓΑΣΤΗΡΙΩΝ</v>
          </cell>
          <cell r="C220">
            <v>0</v>
          </cell>
          <cell r="D220">
            <v>0</v>
          </cell>
          <cell r="E220">
            <v>400180.94</v>
          </cell>
          <cell r="F220">
            <v>0</v>
          </cell>
          <cell r="G220">
            <v>400180.94</v>
          </cell>
          <cell r="H220">
            <v>0</v>
          </cell>
        </row>
        <row r="221">
          <cell r="A221">
            <v>2401010027</v>
          </cell>
          <cell r="B221" t="str">
            <v>ΛΟΙΠΟ ΥΓΕΙΟΝΟΜΙΚΟ ΥΛΙΚΟ</v>
          </cell>
          <cell r="C221">
            <v>0</v>
          </cell>
          <cell r="D221">
            <v>0</v>
          </cell>
          <cell r="E221">
            <v>624512</v>
          </cell>
          <cell r="F221">
            <v>0</v>
          </cell>
          <cell r="G221">
            <v>624512</v>
          </cell>
          <cell r="H221">
            <v>0</v>
          </cell>
        </row>
        <row r="222">
          <cell r="A222">
            <v>2401010030</v>
          </cell>
          <cell r="B222" t="str">
            <v>ΟΥΡΟΣΥΛΛΕΚΤΕΣ</v>
          </cell>
          <cell r="C222">
            <v>0</v>
          </cell>
          <cell r="D222">
            <v>0</v>
          </cell>
          <cell r="E222">
            <v>22277.77</v>
          </cell>
          <cell r="F222">
            <v>0</v>
          </cell>
          <cell r="G222">
            <v>22277.77</v>
          </cell>
          <cell r="H222">
            <v>0</v>
          </cell>
        </row>
        <row r="223">
          <cell r="A223">
            <v>2401010031</v>
          </cell>
          <cell r="B223" t="str">
            <v>ΣΑΚΚΟΙ ΠΛΑΣΤΙΚΟΙ ΕΙΔΙΚΗΣ ΧΡΗΣΕΩΣ</v>
          </cell>
          <cell r="C223">
            <v>0</v>
          </cell>
          <cell r="D223">
            <v>0</v>
          </cell>
          <cell r="E223">
            <v>9575.13</v>
          </cell>
          <cell r="F223">
            <v>0</v>
          </cell>
          <cell r="G223">
            <v>9575.13</v>
          </cell>
          <cell r="H223">
            <v>0</v>
          </cell>
        </row>
        <row r="224">
          <cell r="A224">
            <v>2401010032</v>
          </cell>
          <cell r="B224" t="str">
            <v>ΧΑΡΤΗΣ ΚΑΤΑΓΡΑΦΙΚΟΣ ΕΠΙΣΤΗΜΟΝΙΚΩΝ ΟΡΓΑΝΩΝ</v>
          </cell>
          <cell r="C224">
            <v>0</v>
          </cell>
          <cell r="D224">
            <v>0</v>
          </cell>
          <cell r="E224">
            <v>12638.13</v>
          </cell>
          <cell r="F224">
            <v>0</v>
          </cell>
          <cell r="G224">
            <v>12638.13</v>
          </cell>
          <cell r="H224">
            <v>0</v>
          </cell>
        </row>
        <row r="225">
          <cell r="A225">
            <v>2401010040</v>
          </cell>
          <cell r="B225" t="str">
            <v>ΒΑΜΒΑΚΙ KAΙ ΓΑΖΕΣ ΔΙΑΦΟΡΕΣ (7ΕΠΠ)</v>
          </cell>
          <cell r="C225">
            <v>0</v>
          </cell>
          <cell r="D225">
            <v>0</v>
          </cell>
          <cell r="E225">
            <v>160760.67</v>
          </cell>
          <cell r="F225">
            <v>0</v>
          </cell>
          <cell r="G225">
            <v>160760.67</v>
          </cell>
          <cell r="H225">
            <v>0</v>
          </cell>
        </row>
        <row r="226">
          <cell r="A226">
            <v>2401010048</v>
          </cell>
          <cell r="B226" t="str">
            <v>ΕΠΙΔΕΣΜΟΙ ΛΕΥΚΟΠΛΑΣΤΗΣ &amp; ΧΑΡΤΟΒΑΜΒΑΚΑΣ (7ΕΠΠ)</v>
          </cell>
          <cell r="C226">
            <v>0</v>
          </cell>
          <cell r="D226">
            <v>0</v>
          </cell>
          <cell r="E226">
            <v>28154.46</v>
          </cell>
          <cell r="F226">
            <v>0</v>
          </cell>
          <cell r="G226">
            <v>28154.46</v>
          </cell>
          <cell r="H226">
            <v>0</v>
          </cell>
        </row>
        <row r="227">
          <cell r="A227">
            <v>2401010055</v>
          </cell>
          <cell r="B227" t="str">
            <v>ΑΝΑΛΩΣΙΜΟ ΥΛΙΚΟ ΟΡΘΟΠΕΔΙΚΗΣ</v>
          </cell>
          <cell r="C227">
            <v>0</v>
          </cell>
          <cell r="D227">
            <v>0</v>
          </cell>
          <cell r="E227">
            <v>239805.64</v>
          </cell>
          <cell r="F227">
            <v>0</v>
          </cell>
          <cell r="G227">
            <v>239805.64</v>
          </cell>
          <cell r="H227">
            <v>0</v>
          </cell>
        </row>
        <row r="228">
          <cell r="A228">
            <v>240105</v>
          </cell>
          <cell r="B228" t="str">
            <v>ΑΓΟΡΕΣ ΕΠΙΣΤΗΜΟΝΙΚΩΝ ΠΡΟΣΘΕΤΙΚΩΝ ΟΡΓΑΝΩΝ &amp; ΛΟΙΠΩΝ ΥΛΙΚΩΝ</v>
          </cell>
          <cell r="C228">
            <v>0</v>
          </cell>
          <cell r="D228">
            <v>0</v>
          </cell>
          <cell r="E228">
            <v>557584.56</v>
          </cell>
          <cell r="F228">
            <v>0</v>
          </cell>
          <cell r="G228">
            <v>557584.56</v>
          </cell>
          <cell r="H228">
            <v>0</v>
          </cell>
        </row>
        <row r="229">
          <cell r="A229">
            <v>2401050001</v>
          </cell>
          <cell r="B229" t="str">
            <v>ΒΗΜΑΤΟΔΟΤΕΣ</v>
          </cell>
          <cell r="C229">
            <v>0</v>
          </cell>
          <cell r="D229">
            <v>0</v>
          </cell>
          <cell r="E229">
            <v>557584.56</v>
          </cell>
          <cell r="F229">
            <v>0</v>
          </cell>
          <cell r="G229">
            <v>557584.56</v>
          </cell>
          <cell r="H229">
            <v>0</v>
          </cell>
        </row>
        <row r="230">
          <cell r="A230">
            <v>240110</v>
          </cell>
          <cell r="B230" t="str">
            <v>ΑΓΟΡΕΣ ΦΑΡΜΑΚΕΥΤΙΚΟΥ ΥΛΙΚΟΥ</v>
          </cell>
          <cell r="C230">
            <v>0</v>
          </cell>
          <cell r="D230">
            <v>0</v>
          </cell>
          <cell r="E230">
            <v>10184178.33</v>
          </cell>
          <cell r="F230">
            <v>0</v>
          </cell>
          <cell r="G230">
            <v>10184178.33</v>
          </cell>
          <cell r="H230">
            <v>0</v>
          </cell>
        </row>
        <row r="231">
          <cell r="A231">
            <v>2401100001</v>
          </cell>
          <cell r="B231" t="str">
            <v>ΑΓΟΡΕΣ ΦΑΡΜΑΚΕΥΤΙΚΟΥ ΥΛΙΚΟΥ</v>
          </cell>
          <cell r="C231">
            <v>0</v>
          </cell>
          <cell r="D231">
            <v>0</v>
          </cell>
          <cell r="E231">
            <v>10184178.33</v>
          </cell>
          <cell r="F231">
            <v>0</v>
          </cell>
          <cell r="G231">
            <v>10184178.33</v>
          </cell>
          <cell r="H231">
            <v>0</v>
          </cell>
        </row>
        <row r="232">
          <cell r="A232">
            <v>240120</v>
          </cell>
          <cell r="B232" t="str">
            <v>ΑΓΟΡΕΣ ΥΛΙΚΟΥ ΑΙΜΟΔΟΣΙΑΣ</v>
          </cell>
          <cell r="C232">
            <v>0</v>
          </cell>
          <cell r="D232">
            <v>0</v>
          </cell>
          <cell r="E232">
            <v>325940.82</v>
          </cell>
          <cell r="F232">
            <v>0</v>
          </cell>
          <cell r="G232">
            <v>325940.82</v>
          </cell>
          <cell r="H232">
            <v>0</v>
          </cell>
        </row>
        <row r="233">
          <cell r="A233">
            <v>2401200001</v>
          </cell>
          <cell r="B233" t="str">
            <v>ΑΣΚΟΙ ΑΙΜΑΤΟΣ</v>
          </cell>
          <cell r="C233">
            <v>0</v>
          </cell>
          <cell r="D233">
            <v>0</v>
          </cell>
          <cell r="E233">
            <v>133719.54</v>
          </cell>
          <cell r="F233">
            <v>0</v>
          </cell>
          <cell r="G233">
            <v>133719.54</v>
          </cell>
          <cell r="H233">
            <v>0</v>
          </cell>
        </row>
        <row r="234">
          <cell r="A234">
            <v>2401200002</v>
          </cell>
          <cell r="B234" t="str">
            <v>ΦΙΛΤΡΑ ΑΙΜΟΔΟΣΙΑΣ</v>
          </cell>
          <cell r="C234">
            <v>0</v>
          </cell>
          <cell r="D234">
            <v>0</v>
          </cell>
          <cell r="E234">
            <v>192221.28</v>
          </cell>
          <cell r="F234">
            <v>0</v>
          </cell>
          <cell r="G234">
            <v>192221.28</v>
          </cell>
          <cell r="H234">
            <v>0</v>
          </cell>
        </row>
        <row r="235">
          <cell r="A235">
            <v>240130</v>
          </cell>
          <cell r="B235" t="str">
            <v>ΑΓΟΡΕΣ ΑΚΤΙΝΟΛΟΓΙΚΟΥ ΥΛΙΚΟΥ</v>
          </cell>
          <cell r="C235">
            <v>0</v>
          </cell>
          <cell r="D235">
            <v>0</v>
          </cell>
          <cell r="E235">
            <v>6857.56</v>
          </cell>
          <cell r="F235">
            <v>0</v>
          </cell>
          <cell r="G235">
            <v>6857.56</v>
          </cell>
          <cell r="H235">
            <v>0</v>
          </cell>
        </row>
        <row r="236">
          <cell r="A236">
            <v>2401300002</v>
          </cell>
          <cell r="B236" t="str">
            <v>ΥΓΡΑ ΕΜΦΑΝΙΣΕΙΣ ΚΑΙ ΣΤΕΡΕΩΣΗΣ</v>
          </cell>
          <cell r="C236">
            <v>0</v>
          </cell>
          <cell r="D236">
            <v>0</v>
          </cell>
          <cell r="E236">
            <v>6857.56</v>
          </cell>
          <cell r="F236">
            <v>0</v>
          </cell>
          <cell r="G236">
            <v>6857.56</v>
          </cell>
          <cell r="H236">
            <v>0</v>
          </cell>
        </row>
        <row r="237">
          <cell r="A237">
            <v>240140</v>
          </cell>
          <cell r="B237" t="str">
            <v>ΑΓΟΡΕΣ ΤΡΟΦΙΜΩΝ ΚΑΙ ΠΟΤΩΝ</v>
          </cell>
          <cell r="C237">
            <v>0</v>
          </cell>
          <cell r="D237">
            <v>0</v>
          </cell>
          <cell r="E237">
            <v>699083.64</v>
          </cell>
          <cell r="F237">
            <v>0</v>
          </cell>
          <cell r="G237">
            <v>699083.64</v>
          </cell>
          <cell r="H237">
            <v>0</v>
          </cell>
        </row>
        <row r="238">
          <cell r="A238">
            <v>2401400001</v>
          </cell>
          <cell r="B238" t="str">
            <v>ΑΓΟΡΕΣ ΤΡΟΦΙΜΩΝ ΚΑΙ ΠΟΤΩΝ</v>
          </cell>
          <cell r="C238">
            <v>0</v>
          </cell>
          <cell r="D238">
            <v>0</v>
          </cell>
          <cell r="E238">
            <v>699083.64</v>
          </cell>
          <cell r="F238">
            <v>0</v>
          </cell>
          <cell r="G238">
            <v>699083.64</v>
          </cell>
          <cell r="H238">
            <v>0</v>
          </cell>
        </row>
        <row r="239">
          <cell r="A239">
            <v>240150</v>
          </cell>
          <cell r="B239" t="str">
            <v>ΠΡΟΜΗΘΕΙΑ ΟΡΘΟΠΕΔΙΚΩΝ ΠΡΟΣΘΕΤΙΚΩΝ &amp; Λ. ΥΛΙΚΩΝ ΑΝΑΠΗΡΩΝ</v>
          </cell>
          <cell r="C239">
            <v>0</v>
          </cell>
          <cell r="D239">
            <v>0</v>
          </cell>
          <cell r="E239">
            <v>1825416.76</v>
          </cell>
          <cell r="F239">
            <v>0</v>
          </cell>
          <cell r="G239">
            <v>1825416.76</v>
          </cell>
          <cell r="H239">
            <v>0</v>
          </cell>
        </row>
        <row r="240">
          <cell r="A240">
            <v>2401500001</v>
          </cell>
          <cell r="B240" t="str">
            <v>ΠΡΟΜΗΘΕΙΑ ΟΡΘΟΠΕΔΙΚΟΥ ΥΛΙΚΟΥ</v>
          </cell>
          <cell r="C240">
            <v>0</v>
          </cell>
          <cell r="D240">
            <v>0</v>
          </cell>
          <cell r="E240">
            <v>1825416.76</v>
          </cell>
          <cell r="F240">
            <v>0</v>
          </cell>
          <cell r="G240">
            <v>1825416.76</v>
          </cell>
          <cell r="H240">
            <v>0</v>
          </cell>
        </row>
        <row r="241">
          <cell r="A241">
            <v>25</v>
          </cell>
          <cell r="B241" t="str">
            <v>ΑΝΑΛΩΣΙΜΑ ΥΛΙΚΑ</v>
          </cell>
          <cell r="C241">
            <v>0</v>
          </cell>
          <cell r="D241">
            <v>0</v>
          </cell>
          <cell r="E241">
            <v>6624632.12</v>
          </cell>
          <cell r="F241">
            <v>0</v>
          </cell>
          <cell r="G241">
            <v>6624632.12</v>
          </cell>
          <cell r="H241">
            <v>0</v>
          </cell>
        </row>
        <row r="242">
          <cell r="A242">
            <v>2500</v>
          </cell>
          <cell r="B242" t="str">
            <v>ΑΠΟΘΕΜΑΤΑ ΑΠΟΓΡΑΦΗΣ ΑΝΑΛΩΣΙΜΩΝ</v>
          </cell>
          <cell r="C242">
            <v>0</v>
          </cell>
          <cell r="D242">
            <v>0</v>
          </cell>
          <cell r="E242">
            <v>309522.98</v>
          </cell>
          <cell r="F242">
            <v>0</v>
          </cell>
          <cell r="G242">
            <v>309522.98</v>
          </cell>
          <cell r="H242">
            <v>0</v>
          </cell>
        </row>
        <row r="243">
          <cell r="A243">
            <v>250001</v>
          </cell>
          <cell r="B243" t="str">
            <v>ΑΠΟΓΡΑΦΗ ΕΝΑΡΞΗΣ ΧΡΗΣΗΣ ΑΝΑΛΩΣΙΜΩΝ</v>
          </cell>
          <cell r="C243">
            <v>0</v>
          </cell>
          <cell r="D243">
            <v>0</v>
          </cell>
          <cell r="E243">
            <v>309522.98</v>
          </cell>
          <cell r="F243">
            <v>0</v>
          </cell>
          <cell r="G243">
            <v>309522.98</v>
          </cell>
          <cell r="H243">
            <v>0</v>
          </cell>
        </row>
        <row r="244">
          <cell r="A244">
            <v>2500010020</v>
          </cell>
          <cell r="B244" t="str">
            <v>ΑΠΟΓΡΑΦΗ ΕΝΑΡΞΗΣ ΑΝΤΙΔΡΑΣΤΗΡΙΩΝ</v>
          </cell>
          <cell r="C244">
            <v>0</v>
          </cell>
          <cell r="D244">
            <v>0</v>
          </cell>
          <cell r="E244">
            <v>3539.69</v>
          </cell>
          <cell r="F244">
            <v>0</v>
          </cell>
          <cell r="G244">
            <v>3539.69</v>
          </cell>
          <cell r="H244">
            <v>0</v>
          </cell>
        </row>
        <row r="245">
          <cell r="A245">
            <v>2500010031</v>
          </cell>
          <cell r="B245" t="str">
            <v>ΑΠΟΓΡΑΦΗ ΕΝΑΡΞΗΣ ΕΝΤΥΠΟΥ &amp; ΓΡΑΦΙΚΗΣ ΥΛΗΣ</v>
          </cell>
          <cell r="C245">
            <v>0</v>
          </cell>
          <cell r="D245">
            <v>0</v>
          </cell>
          <cell r="E245">
            <v>195939.25</v>
          </cell>
          <cell r="F245">
            <v>0</v>
          </cell>
          <cell r="G245">
            <v>195939.25</v>
          </cell>
          <cell r="H245">
            <v>0</v>
          </cell>
        </row>
        <row r="246">
          <cell r="A246">
            <v>2500010040</v>
          </cell>
          <cell r="B246" t="str">
            <v>ΑΠΟΓΡΑΦΗ ΕΝΑΡΞΗΣ ΤΕΧΝΙΚΗΣ ΥΠΗΡΕΣΙΑΣ</v>
          </cell>
          <cell r="C246">
            <v>0</v>
          </cell>
          <cell r="D246">
            <v>0</v>
          </cell>
          <cell r="E246">
            <v>53237.89</v>
          </cell>
          <cell r="F246">
            <v>0</v>
          </cell>
          <cell r="G246">
            <v>53237.89</v>
          </cell>
          <cell r="H246">
            <v>0</v>
          </cell>
        </row>
        <row r="247">
          <cell r="A247">
            <v>2500010056</v>
          </cell>
          <cell r="B247" t="str">
            <v>ΑΠΟΓΡΑΦΗ ΕΝΑΡΞΗΣ ΙΜΑΤΙΣΜΟΥ</v>
          </cell>
          <cell r="C247">
            <v>0</v>
          </cell>
          <cell r="D247">
            <v>0</v>
          </cell>
          <cell r="E247">
            <v>40359.81</v>
          </cell>
          <cell r="F247">
            <v>0</v>
          </cell>
          <cell r="G247">
            <v>40359.81</v>
          </cell>
          <cell r="H247">
            <v>0</v>
          </cell>
        </row>
        <row r="248">
          <cell r="A248">
            <v>2500010099</v>
          </cell>
          <cell r="B248" t="str">
            <v>ΑΠΟΓΡΑΦΗ ΕΝΑΡΞΗΣ ΛΟΙΠΩΝ ΑΝΑΛΩΣΙΜΩΝ</v>
          </cell>
          <cell r="C248">
            <v>0</v>
          </cell>
          <cell r="D248">
            <v>0</v>
          </cell>
          <cell r="E248">
            <v>16446.34</v>
          </cell>
          <cell r="F248">
            <v>0</v>
          </cell>
          <cell r="G248">
            <v>16446.34</v>
          </cell>
          <cell r="H248">
            <v>0</v>
          </cell>
        </row>
        <row r="249">
          <cell r="A249">
            <v>2501</v>
          </cell>
          <cell r="B249" t="str">
            <v>ΑΓΟΡΕΣ ΧΡΗΣΕΩΣ ΑΝΑΛΩΣΙΜΩΝ ΥΛΙΚΩΝ</v>
          </cell>
          <cell r="C249">
            <v>0</v>
          </cell>
          <cell r="D249">
            <v>0</v>
          </cell>
          <cell r="E249">
            <v>6146007.3</v>
          </cell>
          <cell r="F249">
            <v>0</v>
          </cell>
          <cell r="G249">
            <v>6146007.3</v>
          </cell>
          <cell r="H249">
            <v>0</v>
          </cell>
        </row>
        <row r="250">
          <cell r="A250">
            <v>250100</v>
          </cell>
          <cell r="B250" t="str">
            <v>ΜΙΚΡΑ ΕΡΓΑΛΕΙΑ</v>
          </cell>
          <cell r="C250">
            <v>0</v>
          </cell>
          <cell r="D250">
            <v>0</v>
          </cell>
          <cell r="E250">
            <v>15442.78</v>
          </cell>
          <cell r="F250">
            <v>0</v>
          </cell>
          <cell r="G250">
            <v>15442.78</v>
          </cell>
          <cell r="H250">
            <v>0</v>
          </cell>
        </row>
        <row r="251">
          <cell r="A251">
            <v>2501000001</v>
          </cell>
          <cell r="B251" t="str">
            <v>ΔΙΑΦΟΡΑ ΕΡΓΑΛΕΙΑ (ΤΕΧΝΙΚΗΣ ΥΠΗΡΕΣΙΑΣ)</v>
          </cell>
          <cell r="C251">
            <v>0</v>
          </cell>
          <cell r="D251">
            <v>0</v>
          </cell>
          <cell r="E251">
            <v>3391.5</v>
          </cell>
          <cell r="F251">
            <v>0</v>
          </cell>
          <cell r="G251">
            <v>3391.5</v>
          </cell>
          <cell r="H251">
            <v>0</v>
          </cell>
        </row>
        <row r="252">
          <cell r="A252">
            <v>2501000002</v>
          </cell>
          <cell r="B252" t="str">
            <v>ΕΡΓΑΛΕΙΑ ΧΕΙΡΟΥΡΓΙΚΑ (ΑΓΓΙΣΤΡΑ ΔΙΑΣΤΟΛΕΙΣ,ΨΑΛΙΔΙΑ ΕΜΒΡΥΟΥΛΧΟΙ,ΛΑΒΙΔΕΣ ΚΛΠ)</v>
          </cell>
          <cell r="C252">
            <v>0</v>
          </cell>
          <cell r="D252">
            <v>0</v>
          </cell>
          <cell r="E252">
            <v>11996.83</v>
          </cell>
          <cell r="F252">
            <v>0</v>
          </cell>
          <cell r="G252">
            <v>11996.83</v>
          </cell>
          <cell r="H252">
            <v>0</v>
          </cell>
        </row>
        <row r="253">
          <cell r="A253">
            <v>2501000003</v>
          </cell>
          <cell r="B253" t="str">
            <v>ΕΡΓΑΛΕΙΑ ΟΔΟΝΤΙΑΤΡΙΚΑ</v>
          </cell>
          <cell r="C253">
            <v>0</v>
          </cell>
          <cell r="D253">
            <v>0</v>
          </cell>
          <cell r="E253">
            <v>54.45</v>
          </cell>
          <cell r="F253">
            <v>0</v>
          </cell>
          <cell r="G253">
            <v>54.45</v>
          </cell>
          <cell r="H253">
            <v>0</v>
          </cell>
        </row>
        <row r="254">
          <cell r="A254">
            <v>250110</v>
          </cell>
          <cell r="B254" t="str">
            <v>ΠΕΤΡΕΛΑΙΟ ΘΕΡΜΑΝΣΗΣ</v>
          </cell>
          <cell r="C254">
            <v>0</v>
          </cell>
          <cell r="D254">
            <v>0</v>
          </cell>
          <cell r="E254">
            <v>62671.33</v>
          </cell>
          <cell r="F254">
            <v>0</v>
          </cell>
          <cell r="G254">
            <v>62671.33</v>
          </cell>
          <cell r="H254">
            <v>0</v>
          </cell>
        </row>
        <row r="255">
          <cell r="A255">
            <v>2501100001</v>
          </cell>
          <cell r="B255" t="str">
            <v>ΠΕΤΡΕΛΑΙΟ ΘΕΡΜΑΝΣΗΣ</v>
          </cell>
          <cell r="C255">
            <v>0</v>
          </cell>
          <cell r="D255">
            <v>0</v>
          </cell>
          <cell r="E255">
            <v>62671.33</v>
          </cell>
          <cell r="F255">
            <v>0</v>
          </cell>
          <cell r="G255">
            <v>62671.33</v>
          </cell>
          <cell r="H255">
            <v>0</v>
          </cell>
        </row>
        <row r="256">
          <cell r="A256">
            <v>250111</v>
          </cell>
          <cell r="B256" t="str">
            <v>ΠΕΤΡΕΛΑΙΟ ΚΙΝΗΣΗΣ</v>
          </cell>
          <cell r="C256">
            <v>0</v>
          </cell>
          <cell r="D256">
            <v>0</v>
          </cell>
          <cell r="E256">
            <v>459601.22</v>
          </cell>
          <cell r="F256">
            <v>0</v>
          </cell>
          <cell r="G256">
            <v>459601.22</v>
          </cell>
          <cell r="H256">
            <v>0</v>
          </cell>
        </row>
        <row r="257">
          <cell r="A257">
            <v>2501110001</v>
          </cell>
          <cell r="B257" t="str">
            <v>ΠΕΤΡΕΛΑΙΟ ΚΙΝΗΣΗΣ ΟΧΗΜΑΤΩΝ</v>
          </cell>
          <cell r="C257">
            <v>0</v>
          </cell>
          <cell r="D257">
            <v>0</v>
          </cell>
          <cell r="E257">
            <v>33298.12</v>
          </cell>
          <cell r="F257">
            <v>0</v>
          </cell>
          <cell r="G257">
            <v>33298.12</v>
          </cell>
          <cell r="H257">
            <v>0</v>
          </cell>
        </row>
        <row r="258">
          <cell r="A258">
            <v>2501110003</v>
          </cell>
          <cell r="B258" t="str">
            <v>ΠΕΤΡΕΛΑΙΟ ΚΙΝΗΣΗΣ ΛΕΒΗΤΟΣΤΑΣΙΟΥ</v>
          </cell>
          <cell r="C258">
            <v>0</v>
          </cell>
          <cell r="D258">
            <v>0</v>
          </cell>
          <cell r="E258">
            <v>426303.1</v>
          </cell>
          <cell r="F258">
            <v>0</v>
          </cell>
          <cell r="G258">
            <v>426303.1</v>
          </cell>
          <cell r="H258">
            <v>0</v>
          </cell>
        </row>
        <row r="259">
          <cell r="A259">
            <v>250116</v>
          </cell>
          <cell r="B259" t="str">
            <v>ΛΟΙΠΑ ΚΑΥΣΙΜΑ</v>
          </cell>
          <cell r="C259">
            <v>0</v>
          </cell>
          <cell r="D259">
            <v>0</v>
          </cell>
          <cell r="E259">
            <v>16916.48</v>
          </cell>
          <cell r="F259">
            <v>0</v>
          </cell>
          <cell r="G259">
            <v>16916.48</v>
          </cell>
          <cell r="H259">
            <v>0</v>
          </cell>
        </row>
        <row r="260">
          <cell r="A260">
            <v>2501160003</v>
          </cell>
          <cell r="B260" t="str">
            <v>ΒΕΝΖΙΝΗ ΑΜΟΛΥΒΔΗ</v>
          </cell>
          <cell r="C260">
            <v>0</v>
          </cell>
          <cell r="D260">
            <v>0</v>
          </cell>
          <cell r="E260">
            <v>16916.48</v>
          </cell>
          <cell r="F260">
            <v>0</v>
          </cell>
          <cell r="G260">
            <v>16916.48</v>
          </cell>
          <cell r="H260">
            <v>0</v>
          </cell>
        </row>
        <row r="261">
          <cell r="A261">
            <v>250118</v>
          </cell>
          <cell r="B261" t="str">
            <v>ΑΕΡΙΑ ΨΥΞΗΣ</v>
          </cell>
          <cell r="C261">
            <v>0</v>
          </cell>
          <cell r="D261">
            <v>0</v>
          </cell>
          <cell r="E261">
            <v>323908.06</v>
          </cell>
          <cell r="F261">
            <v>0</v>
          </cell>
          <cell r="G261">
            <v>323908.06</v>
          </cell>
          <cell r="H261">
            <v>0</v>
          </cell>
        </row>
        <row r="262">
          <cell r="A262">
            <v>2501180001</v>
          </cell>
          <cell r="B262" t="str">
            <v>ΑΕΡΙΑ ΔΙΑΦΟΡΑ</v>
          </cell>
          <cell r="C262">
            <v>0</v>
          </cell>
          <cell r="D262">
            <v>0</v>
          </cell>
          <cell r="E262">
            <v>323908.06</v>
          </cell>
          <cell r="F262">
            <v>0</v>
          </cell>
          <cell r="G262">
            <v>323908.06</v>
          </cell>
          <cell r="H262">
            <v>0</v>
          </cell>
        </row>
        <row r="263">
          <cell r="A263">
            <v>250120</v>
          </cell>
          <cell r="B263" t="str">
            <v>ΑΠΟΛΥΜΑΝΤΙΚΟ ΥΛΙΚΟ</v>
          </cell>
          <cell r="C263">
            <v>0</v>
          </cell>
          <cell r="D263">
            <v>0</v>
          </cell>
          <cell r="E263">
            <v>52725.32</v>
          </cell>
          <cell r="F263">
            <v>0</v>
          </cell>
          <cell r="G263">
            <v>52725.32</v>
          </cell>
          <cell r="H263">
            <v>0</v>
          </cell>
        </row>
        <row r="264">
          <cell r="A264">
            <v>2501200001</v>
          </cell>
          <cell r="B264" t="str">
            <v>ΑΠΟΛΥΜΑΝΤΙΚΑ ΑΝΤΙΣΗΠΤΙΚΑ - ΕΙΔΙΚΑ</v>
          </cell>
          <cell r="C264">
            <v>0</v>
          </cell>
          <cell r="D264">
            <v>0</v>
          </cell>
          <cell r="E264">
            <v>52725.32</v>
          </cell>
          <cell r="F264">
            <v>0</v>
          </cell>
          <cell r="G264">
            <v>52725.32</v>
          </cell>
          <cell r="H264">
            <v>0</v>
          </cell>
        </row>
        <row r="265">
          <cell r="A265">
            <v>250121</v>
          </cell>
          <cell r="B265" t="str">
            <v>ΛΟΙΠΟ ΧΗΜΙΚΟ ΥΛΙΚΟ (ΑΝΤΙΔΡΑΣΤΗΡΙΑ)</v>
          </cell>
          <cell r="C265">
            <v>0</v>
          </cell>
          <cell r="D265">
            <v>0</v>
          </cell>
          <cell r="E265">
            <v>4207424.88</v>
          </cell>
          <cell r="F265">
            <v>0</v>
          </cell>
          <cell r="G265">
            <v>4207424.88</v>
          </cell>
          <cell r="H265">
            <v>0</v>
          </cell>
        </row>
        <row r="266">
          <cell r="A266">
            <v>2501210001</v>
          </cell>
          <cell r="B266" t="str">
            <v>ΑΝΤΙΔΡΑΣΤΗΡΙΑ ΒΙΟΧΗΜΙΚΟΥ</v>
          </cell>
          <cell r="C266">
            <v>0</v>
          </cell>
          <cell r="D266">
            <v>0</v>
          </cell>
          <cell r="E266">
            <v>885323.55</v>
          </cell>
          <cell r="F266">
            <v>0</v>
          </cell>
          <cell r="G266">
            <v>885323.55</v>
          </cell>
          <cell r="H266">
            <v>0</v>
          </cell>
        </row>
        <row r="267">
          <cell r="A267">
            <v>2501210002</v>
          </cell>
          <cell r="B267" t="str">
            <v>ΑΝΤΙΔΡΑΣΤΗΡΙΑ ΑΙΜΑΤΟΛΟΓΙΚΟΥ</v>
          </cell>
          <cell r="C267">
            <v>0</v>
          </cell>
          <cell r="D267">
            <v>0</v>
          </cell>
          <cell r="E267">
            <v>538554.1</v>
          </cell>
          <cell r="F267">
            <v>0</v>
          </cell>
          <cell r="G267">
            <v>538554.1</v>
          </cell>
          <cell r="H267">
            <v>0</v>
          </cell>
        </row>
        <row r="268">
          <cell r="A268">
            <v>2501210003</v>
          </cell>
          <cell r="B268" t="str">
            <v>ΑΝΤΙΔΡΑΣΤΗΡΙΑ ΑΙΜΟΔΟΣΙΑΣ</v>
          </cell>
          <cell r="C268">
            <v>0</v>
          </cell>
          <cell r="D268">
            <v>0</v>
          </cell>
          <cell r="E268">
            <v>1936728.36</v>
          </cell>
          <cell r="F268">
            <v>0</v>
          </cell>
          <cell r="G268">
            <v>1936728.36</v>
          </cell>
          <cell r="H268">
            <v>0</v>
          </cell>
        </row>
        <row r="269">
          <cell r="A269">
            <v>2501210004</v>
          </cell>
          <cell r="B269" t="str">
            <v>ΑΝΤΙΔΡΑΣΤΗΡΙΑ ΑΝΟΣΙΟΛΟΓΙΚΟΥ</v>
          </cell>
          <cell r="C269">
            <v>0</v>
          </cell>
          <cell r="D269">
            <v>0</v>
          </cell>
          <cell r="E269">
            <v>222225.24</v>
          </cell>
          <cell r="F269">
            <v>0</v>
          </cell>
          <cell r="G269">
            <v>222225.24</v>
          </cell>
          <cell r="H269">
            <v>0</v>
          </cell>
        </row>
        <row r="270">
          <cell r="A270">
            <v>2501210005</v>
          </cell>
          <cell r="B270" t="str">
            <v>ΑΝΤΙΔΡΑΣΤΗΡΙΑ ΜΙΚΡΟΒΙΟΛΟΓΙΚΟΥ</v>
          </cell>
          <cell r="C270">
            <v>0</v>
          </cell>
          <cell r="D270">
            <v>0</v>
          </cell>
          <cell r="E270">
            <v>361448.92</v>
          </cell>
          <cell r="F270">
            <v>0</v>
          </cell>
          <cell r="G270">
            <v>361448.92</v>
          </cell>
          <cell r="H270">
            <v>0</v>
          </cell>
        </row>
        <row r="271">
          <cell r="A271">
            <v>2501210006</v>
          </cell>
          <cell r="B271" t="str">
            <v>ΑΝΤΙΔΡΑΣΤΗΡΙΑ ΔΙΑΦΟΡΑ</v>
          </cell>
          <cell r="C271">
            <v>0</v>
          </cell>
          <cell r="D271">
            <v>0</v>
          </cell>
          <cell r="E271">
            <v>43461.63</v>
          </cell>
          <cell r="F271">
            <v>0</v>
          </cell>
          <cell r="G271">
            <v>43461.63</v>
          </cell>
          <cell r="H271">
            <v>0</v>
          </cell>
        </row>
        <row r="272">
          <cell r="A272">
            <v>2501210007</v>
          </cell>
          <cell r="B272" t="str">
            <v>(Α) ΑΝΤΙΔΡΑΣΤΗΡΙΑ ΟΡΜΟΝΟΛΟΓΙΚΩΝ-ΕΝΔΟΚΡΙΝΟΛΟΓΙΚΩΝ ΕΞΕΤΑΣΕΩΝ</v>
          </cell>
          <cell r="C272">
            <v>0</v>
          </cell>
          <cell r="D272">
            <v>0</v>
          </cell>
          <cell r="E272">
            <v>90888.29</v>
          </cell>
          <cell r="F272">
            <v>0</v>
          </cell>
          <cell r="G272">
            <v>90888.29</v>
          </cell>
          <cell r="H272">
            <v>0</v>
          </cell>
        </row>
        <row r="273">
          <cell r="A273">
            <v>2501210008</v>
          </cell>
          <cell r="B273" t="str">
            <v>ΧΗΜΙΚΟ ΥΛΙΚΟ ΔΙΑΦΟΡΟ</v>
          </cell>
          <cell r="C273">
            <v>0</v>
          </cell>
          <cell r="D273">
            <v>0</v>
          </cell>
          <cell r="E273">
            <v>29794.18</v>
          </cell>
          <cell r="F273">
            <v>0</v>
          </cell>
          <cell r="G273">
            <v>29794.18</v>
          </cell>
          <cell r="H273">
            <v>0</v>
          </cell>
        </row>
        <row r="274">
          <cell r="A274">
            <v>2501210009</v>
          </cell>
          <cell r="B274" t="str">
            <v>ΡΑΔΙΟΦΑΡΜΑΚΑ</v>
          </cell>
          <cell r="C274">
            <v>0</v>
          </cell>
          <cell r="D274">
            <v>0</v>
          </cell>
          <cell r="E274">
            <v>50164.72</v>
          </cell>
          <cell r="F274">
            <v>0</v>
          </cell>
          <cell r="G274">
            <v>50164.72</v>
          </cell>
          <cell r="H274">
            <v>0</v>
          </cell>
        </row>
        <row r="275">
          <cell r="A275">
            <v>2501210010</v>
          </cell>
          <cell r="B275" t="str">
            <v>ΑΝΤΙΔΡ/ΡΙΑ ΠΡΟΣΔΙΟΡΙΣΜ. ΕΞΕΤΑΣ. ΕΙΔΙΚΩΝ ΠΡΩΤΕΙΝΩΝ</v>
          </cell>
          <cell r="C275">
            <v>0</v>
          </cell>
          <cell r="D275">
            <v>0</v>
          </cell>
          <cell r="E275">
            <v>48835.89</v>
          </cell>
          <cell r="F275">
            <v>0</v>
          </cell>
          <cell r="G275">
            <v>48835.89</v>
          </cell>
          <cell r="H275">
            <v>0</v>
          </cell>
        </row>
        <row r="276">
          <cell r="A276">
            <v>250125</v>
          </cell>
          <cell r="B276" t="str">
            <v>ΕΙΔΗ ΚΑΘΑΡΙΟΤΗΤΑΣ ΚΑΙ ΕΥΠΡΕΠΙΣΜΟΥ</v>
          </cell>
          <cell r="C276">
            <v>0</v>
          </cell>
          <cell r="D276">
            <v>0</v>
          </cell>
          <cell r="E276">
            <v>126379.77</v>
          </cell>
          <cell r="F276">
            <v>0</v>
          </cell>
          <cell r="G276">
            <v>126379.77</v>
          </cell>
          <cell r="H276">
            <v>0</v>
          </cell>
        </row>
        <row r="277">
          <cell r="A277">
            <v>2501250001</v>
          </cell>
          <cell r="B277" t="str">
            <v>ΕΙΔΗ ΚΑΘΑΡΙΟΤΗΤΑΣ ΚΑΙ ΕΥΠΡΕΠΙΣΜΟΥ</v>
          </cell>
          <cell r="C277">
            <v>0</v>
          </cell>
          <cell r="D277">
            <v>0</v>
          </cell>
          <cell r="E277">
            <v>126379.77</v>
          </cell>
          <cell r="F277">
            <v>0</v>
          </cell>
          <cell r="G277">
            <v>126379.77</v>
          </cell>
          <cell r="H277">
            <v>0</v>
          </cell>
        </row>
        <row r="278">
          <cell r="A278">
            <v>250131</v>
          </cell>
          <cell r="B278" t="str">
            <v>ΓΡΑΦΙΚΗ ΥΛΗ ΚΑΙ ΜΙΚΡΟΑΝΤΙΚΕΙΜΕΝΑ ΓΡΑΦΕΙΟΥ</v>
          </cell>
          <cell r="C278">
            <v>0</v>
          </cell>
          <cell r="D278">
            <v>0</v>
          </cell>
          <cell r="E278">
            <v>44346.48</v>
          </cell>
          <cell r="F278">
            <v>0</v>
          </cell>
          <cell r="G278">
            <v>44346.48</v>
          </cell>
          <cell r="H278">
            <v>0</v>
          </cell>
        </row>
        <row r="279">
          <cell r="A279">
            <v>2501310001</v>
          </cell>
          <cell r="B279" t="str">
            <v>ΓΡΑΦΙΚΗ ΥΛΗ ΚΑΙ ΕΙΔΗ ΓΡΑΦΕΙΟΥ</v>
          </cell>
          <cell r="C279">
            <v>0</v>
          </cell>
          <cell r="D279">
            <v>0</v>
          </cell>
          <cell r="E279">
            <v>44346.48</v>
          </cell>
          <cell r="F279">
            <v>0</v>
          </cell>
          <cell r="G279">
            <v>44346.48</v>
          </cell>
          <cell r="H279">
            <v>0</v>
          </cell>
        </row>
        <row r="280">
          <cell r="A280">
            <v>250132</v>
          </cell>
          <cell r="B280" t="str">
            <v>ΕΝΤΥΠΑ ΜΗΧΑΝΟΓΡΑΦΗΣΗΣ</v>
          </cell>
          <cell r="C280">
            <v>0</v>
          </cell>
          <cell r="D280">
            <v>0</v>
          </cell>
          <cell r="E280">
            <v>44686.52</v>
          </cell>
          <cell r="F280">
            <v>0</v>
          </cell>
          <cell r="G280">
            <v>44686.52</v>
          </cell>
          <cell r="H280">
            <v>0</v>
          </cell>
        </row>
        <row r="281">
          <cell r="A281">
            <v>2501320001</v>
          </cell>
          <cell r="B281" t="str">
            <v>ΕΝΤΥΠΑ ΕΝ ΓΕΝΕΙ</v>
          </cell>
          <cell r="C281">
            <v>0</v>
          </cell>
          <cell r="D281">
            <v>0</v>
          </cell>
          <cell r="E281">
            <v>44686.52</v>
          </cell>
          <cell r="F281">
            <v>0</v>
          </cell>
          <cell r="G281">
            <v>44686.52</v>
          </cell>
          <cell r="H281">
            <v>0</v>
          </cell>
        </row>
        <row r="282">
          <cell r="A282">
            <v>250133</v>
          </cell>
          <cell r="B282" t="str">
            <v>ΦΩΤΟΓΡΑΦΙΚΟ ΚΑΙ ΦΩΤΟΤΥΠΙΚΟ ΥΛΙΚΟ</v>
          </cell>
          <cell r="C282">
            <v>0</v>
          </cell>
          <cell r="D282">
            <v>0</v>
          </cell>
          <cell r="E282">
            <v>18785.84</v>
          </cell>
          <cell r="F282">
            <v>0</v>
          </cell>
          <cell r="G282">
            <v>18785.84</v>
          </cell>
          <cell r="H282">
            <v>0</v>
          </cell>
        </row>
        <row r="283">
          <cell r="A283">
            <v>2501330001</v>
          </cell>
          <cell r="B283" t="str">
            <v>ΦΩΤΟΓΡΑΦΙΚΟ ΚΑΙ ΦΩΤΟΤΥΠΙΚΟ ΥΛΙΚΟ</v>
          </cell>
          <cell r="C283">
            <v>0</v>
          </cell>
          <cell r="D283">
            <v>0</v>
          </cell>
          <cell r="E283">
            <v>18785.84</v>
          </cell>
          <cell r="F283">
            <v>0</v>
          </cell>
          <cell r="G283">
            <v>18785.84</v>
          </cell>
          <cell r="H283">
            <v>0</v>
          </cell>
        </row>
        <row r="284">
          <cell r="A284">
            <v>250134</v>
          </cell>
          <cell r="B284" t="str">
            <v>ΠΡΟΜΗΘΕΙΑ ΥΛΙΚΩΝ ΜΗΧ/ΚΩΝ ΚΑΙ ΛΟΙΠΩΝ ΣΥΝΑΦΩΝ ΕΦΑΡΜΟΓΩΝ</v>
          </cell>
          <cell r="C284">
            <v>0</v>
          </cell>
          <cell r="D284">
            <v>0</v>
          </cell>
          <cell r="E284">
            <v>61120.2</v>
          </cell>
          <cell r="F284">
            <v>0</v>
          </cell>
          <cell r="G284">
            <v>61120.2</v>
          </cell>
          <cell r="H284">
            <v>0</v>
          </cell>
        </row>
        <row r="285">
          <cell r="A285">
            <v>2501340001</v>
          </cell>
          <cell r="B285" t="str">
            <v>ΠΡΟΜΗΘΕΙΑ ΥΛΙΚΩΝ ΜΗΧ/ΚΩΝ ΚΑΙ ΛΟΙΠΩΝ ΣΥΝΑΦΩΝ ΕΦΑΡΜΟΓΩΝ</v>
          </cell>
          <cell r="C285">
            <v>0</v>
          </cell>
          <cell r="D285">
            <v>0</v>
          </cell>
          <cell r="E285">
            <v>61120.2</v>
          </cell>
          <cell r="F285">
            <v>0</v>
          </cell>
          <cell r="G285">
            <v>61120.2</v>
          </cell>
          <cell r="H285">
            <v>0</v>
          </cell>
        </row>
        <row r="286">
          <cell r="A286">
            <v>250135</v>
          </cell>
          <cell r="B286" t="str">
            <v>ΥΛΙΚΑ ΗΛΕΚΤΡΟΝΙΚΩΝ ΥΠΟΛΟΓΙΣΤΩΝ</v>
          </cell>
          <cell r="C286">
            <v>0</v>
          </cell>
          <cell r="D286">
            <v>0</v>
          </cell>
          <cell r="E286">
            <v>7068.22</v>
          </cell>
          <cell r="F286">
            <v>0</v>
          </cell>
          <cell r="G286">
            <v>7068.22</v>
          </cell>
          <cell r="H286">
            <v>0</v>
          </cell>
        </row>
        <row r="287">
          <cell r="A287">
            <v>2501350001</v>
          </cell>
          <cell r="B287" t="str">
            <v>ΥΛΙΚΑ ΗΛΕΚΤΡΟΝΙΚΩΝ ΥΠΟΛΟΓΙΣΤΩΝ</v>
          </cell>
          <cell r="C287">
            <v>0</v>
          </cell>
          <cell r="D287">
            <v>0</v>
          </cell>
          <cell r="E287">
            <v>7068.22</v>
          </cell>
          <cell r="F287">
            <v>0</v>
          </cell>
          <cell r="G287">
            <v>7068.22</v>
          </cell>
          <cell r="H287">
            <v>0</v>
          </cell>
        </row>
        <row r="288">
          <cell r="A288">
            <v>250140</v>
          </cell>
          <cell r="B288" t="str">
            <v>ΕΙΔΗ ΣΥΝΤΗΡΗΣΕΩΣ ΚΑΙ ΕΠΙΣΚΕΥΗΣ ΚΤΙΡΙΩΝ</v>
          </cell>
          <cell r="C288">
            <v>0</v>
          </cell>
          <cell r="D288">
            <v>0</v>
          </cell>
          <cell r="E288">
            <v>10139.96</v>
          </cell>
          <cell r="F288">
            <v>0</v>
          </cell>
          <cell r="G288">
            <v>10139.96</v>
          </cell>
          <cell r="H288">
            <v>0</v>
          </cell>
        </row>
        <row r="289">
          <cell r="A289">
            <v>2501400001</v>
          </cell>
          <cell r="B289" t="str">
            <v>ΥΛΙΚΑ ΣΥΝΤΗΡΗΣΗΣ ΚΑΙ ΕΠΙΣΚΕΥΗΣ ΚΤΙΡΙΩΝ</v>
          </cell>
          <cell r="C289">
            <v>0</v>
          </cell>
          <cell r="D289">
            <v>0</v>
          </cell>
          <cell r="E289">
            <v>10139.96</v>
          </cell>
          <cell r="F289">
            <v>0</v>
          </cell>
          <cell r="G289">
            <v>10139.96</v>
          </cell>
          <cell r="H289">
            <v>0</v>
          </cell>
        </row>
        <row r="290">
          <cell r="A290">
            <v>250141</v>
          </cell>
          <cell r="B290" t="str">
            <v>ΕΙΔΗ ΣΥΝΤΗΡΗΣΕΩΣ ΚΑΙ ΕΠΙΣΚΕΥΗΣ ΛΟΙΠΩΝ ΜΟΝΙΜΩΝ ΕΓΚΑΤΑΣΤΑΣΕΩΝ</v>
          </cell>
          <cell r="C290">
            <v>0</v>
          </cell>
          <cell r="D290">
            <v>0</v>
          </cell>
          <cell r="E290">
            <v>1224.15</v>
          </cell>
          <cell r="F290">
            <v>0</v>
          </cell>
          <cell r="G290">
            <v>1224.15</v>
          </cell>
          <cell r="H290">
            <v>0</v>
          </cell>
        </row>
        <row r="291">
          <cell r="A291">
            <v>2501410001</v>
          </cell>
          <cell r="B291" t="str">
            <v>ΕΙΔΗ ΣΥΝΤΗΡΗΣΗΣ ΚΑΙ ΕΠΙΣΚΕΥΗΣ ΛΟΙΠΩΝ ΜΟΝΙΜΩΝ ΕΓΚΑΤΑΣΤΑΣΕΩΝ</v>
          </cell>
          <cell r="C291">
            <v>0</v>
          </cell>
          <cell r="D291">
            <v>0</v>
          </cell>
          <cell r="E291">
            <v>1224.15</v>
          </cell>
          <cell r="F291">
            <v>0</v>
          </cell>
          <cell r="G291">
            <v>1224.15</v>
          </cell>
          <cell r="H291">
            <v>0</v>
          </cell>
        </row>
        <row r="292">
          <cell r="A292">
            <v>250142</v>
          </cell>
          <cell r="B292" t="str">
            <v>ΕΙΔΗ ΣΥΝΤΗΡΗΣΕΩΣ ΚΑΙ ΕΠΙΣΚΕΥΗΣ ΜΗΧΑΝΟΛΟΓΙΚΟΥ ΚΑΙ ΛΟΙΠΟΥ ΕΞΟΠΛΙΣΜΟΥ</v>
          </cell>
          <cell r="C292">
            <v>0</v>
          </cell>
          <cell r="D292">
            <v>0</v>
          </cell>
          <cell r="E292">
            <v>436454.41</v>
          </cell>
          <cell r="F292">
            <v>0</v>
          </cell>
          <cell r="G292">
            <v>436454.41</v>
          </cell>
          <cell r="H292">
            <v>0</v>
          </cell>
        </row>
        <row r="293">
          <cell r="A293">
            <v>2501420003</v>
          </cell>
          <cell r="B293" t="str">
            <v>ΗΛΕΚΤΡΟΔΙΑ ΕΠΙΣΤΗΜΟΝΙΚΩΝ ΟΡΓΑΝΩΝ</v>
          </cell>
          <cell r="C293">
            <v>0</v>
          </cell>
          <cell r="D293">
            <v>0</v>
          </cell>
          <cell r="E293">
            <v>8542.47</v>
          </cell>
          <cell r="F293">
            <v>0</v>
          </cell>
          <cell r="G293">
            <v>8542.47</v>
          </cell>
          <cell r="H293">
            <v>0</v>
          </cell>
        </row>
        <row r="294">
          <cell r="A294">
            <v>2501420004</v>
          </cell>
          <cell r="B294" t="str">
            <v>ΑΝΤΑΛΛΑΚΤΙΚΑ ΕΞΑΡΤΗΜΑΤΑ ΝΟΣΟΚΟΜΕΙΑΚΩΝ ΜΗΧΑΝΩΝ ΚΑΙ ΣΥΣΚΕΥΩΝ</v>
          </cell>
          <cell r="C294">
            <v>0</v>
          </cell>
          <cell r="D294">
            <v>0</v>
          </cell>
          <cell r="E294">
            <v>24420.04</v>
          </cell>
          <cell r="F294">
            <v>0</v>
          </cell>
          <cell r="G294">
            <v>24420.04</v>
          </cell>
          <cell r="H294">
            <v>0</v>
          </cell>
        </row>
        <row r="295">
          <cell r="A295">
            <v>2501420005</v>
          </cell>
          <cell r="B295" t="str">
            <v>ΑΝΤΑΛΛΑΚΤΙΚΑ ΕΞΑΡΤΗΜΑΤΑ ΕΠΙΣΤΗΜΟΝΙΚΩΝ ΟΡΓΑΝΩΝ ΑΝΑΛΩΣΙΜΟ ΥΛΙΚΟ</v>
          </cell>
          <cell r="C295">
            <v>0</v>
          </cell>
          <cell r="D295">
            <v>0</v>
          </cell>
          <cell r="E295">
            <v>403491.9</v>
          </cell>
          <cell r="F295">
            <v>0</v>
          </cell>
          <cell r="G295">
            <v>403491.9</v>
          </cell>
          <cell r="H295">
            <v>0</v>
          </cell>
        </row>
        <row r="296">
          <cell r="A296">
            <v>250143</v>
          </cell>
          <cell r="B296" t="str">
            <v>ΕΙΔΗ ΣΥΝΤΗΡΗΣΕΩΣ ΚΑΙ ΕΠΙΣΚΕΥΗΣ ΜΕΤΑΦΟΡΙΚΩΝ ΜΕΣΩΝ</v>
          </cell>
          <cell r="C296">
            <v>0</v>
          </cell>
          <cell r="D296">
            <v>0</v>
          </cell>
          <cell r="E296">
            <v>3823.84</v>
          </cell>
          <cell r="F296">
            <v>0</v>
          </cell>
          <cell r="G296">
            <v>3823.84</v>
          </cell>
          <cell r="H296">
            <v>0</v>
          </cell>
        </row>
        <row r="297">
          <cell r="A297">
            <v>2501430001</v>
          </cell>
          <cell r="B297" t="str">
            <v>ΥΛΙΚΑ ΣΥΝΤΗΡΗΣΗΣ ΚΑΙ ΕΠΙΣΚΕΥΗΣ ΜΕΤΑΦΟΡΙΚΩΝ ΜΕΣΩΝ</v>
          </cell>
          <cell r="C297">
            <v>0</v>
          </cell>
          <cell r="D297">
            <v>0</v>
          </cell>
          <cell r="E297">
            <v>3371.64</v>
          </cell>
          <cell r="F297">
            <v>0</v>
          </cell>
          <cell r="G297">
            <v>3371.64</v>
          </cell>
          <cell r="H297">
            <v>0</v>
          </cell>
        </row>
        <row r="298">
          <cell r="A298">
            <v>2501430002</v>
          </cell>
          <cell r="B298" t="str">
            <v>ΕΛΑΣΤΙΚΑ ΑΥΤΟΚΙΝΗΤΩΝ</v>
          </cell>
          <cell r="C298">
            <v>0</v>
          </cell>
          <cell r="D298">
            <v>0</v>
          </cell>
          <cell r="E298">
            <v>452.2</v>
          </cell>
          <cell r="F298">
            <v>0</v>
          </cell>
          <cell r="G298">
            <v>452.2</v>
          </cell>
          <cell r="H298">
            <v>0</v>
          </cell>
        </row>
        <row r="299">
          <cell r="A299">
            <v>250145</v>
          </cell>
          <cell r="B299" t="str">
            <v>ΕΙΔΗ ΣΥΝΤΗΡΗΣΕΩΣ ΚΑΙ ΕΠΙΣΚΕΥΗΣ ΞΕΝΟΔΟΧΕΙΑΚΟΥ ΕΞΟΠΛΙΣΜΟΥ</v>
          </cell>
          <cell r="C299">
            <v>0</v>
          </cell>
          <cell r="D299">
            <v>0</v>
          </cell>
          <cell r="E299">
            <v>15286.25</v>
          </cell>
          <cell r="F299">
            <v>0</v>
          </cell>
          <cell r="G299">
            <v>15286.25</v>
          </cell>
          <cell r="H299">
            <v>0</v>
          </cell>
        </row>
        <row r="300">
          <cell r="A300">
            <v>2501450001</v>
          </cell>
          <cell r="B300" t="str">
            <v>ΕΙΔΗ ΣΥΝΤΗΡΗΣΕΩΣ ΚΑΙ ΕΠΙΣΚΕΥΗΣ ΕΠΙΠΛΩΝ &amp; ΛΟΙΠΟΥ ΕΞΟΠΛΙΣΜΟΥ</v>
          </cell>
          <cell r="C300">
            <v>0</v>
          </cell>
          <cell r="D300">
            <v>0</v>
          </cell>
          <cell r="E300">
            <v>15286.25</v>
          </cell>
          <cell r="F300">
            <v>0</v>
          </cell>
          <cell r="G300">
            <v>15286.25</v>
          </cell>
          <cell r="H300">
            <v>0</v>
          </cell>
        </row>
        <row r="301">
          <cell r="A301">
            <v>250146</v>
          </cell>
          <cell r="B301" t="str">
            <v>ΕΙΔΗ ΣΥΝΤΗΡΙΣΗΣ ΚΑΙ ΕΠΙΣΚΕΥΗΣ ΗΛΕΚΤΡΩΝΙΚΩΝ ΥΠΟΛΟΓΙΣΤΩΝ</v>
          </cell>
          <cell r="C301">
            <v>0</v>
          </cell>
          <cell r="D301">
            <v>0</v>
          </cell>
          <cell r="E301">
            <v>27.97</v>
          </cell>
          <cell r="F301">
            <v>0</v>
          </cell>
          <cell r="G301">
            <v>27.97</v>
          </cell>
          <cell r="H301">
            <v>0</v>
          </cell>
        </row>
        <row r="302">
          <cell r="A302">
            <v>2501460001</v>
          </cell>
          <cell r="B302" t="str">
            <v>ΕΙΔΗ ΣΥΝΤΗΡΙΣΗΣ ΚΑΙ ΕΠΙΣΚΕΥΗΣ ΗΛΕΚΤΡΩΝΙΚΩΝ ΥΠΟΛΟΓΙΣΤΩΝ</v>
          </cell>
          <cell r="C302">
            <v>0</v>
          </cell>
          <cell r="D302">
            <v>0</v>
          </cell>
          <cell r="E302">
            <v>27.97</v>
          </cell>
          <cell r="F302">
            <v>0</v>
          </cell>
          <cell r="G302">
            <v>27.97</v>
          </cell>
          <cell r="H302">
            <v>0</v>
          </cell>
        </row>
        <row r="303">
          <cell r="A303">
            <v>250149</v>
          </cell>
          <cell r="B303" t="str">
            <v>ΛΟΙΠΑ ΕΙΔΗ ΣΥΝΤΗΡΗΣΕΩΣ ΚΑΙ ΕΠΙΣΚΕΥΗΣ ΜΗΧΑΝΟΛΟΓΙΚΟΥ ΚΑΙ ΛΟΙΠΟΥ ΕΞΟΠΛΙΣΜΟΥ</v>
          </cell>
          <cell r="C303">
            <v>0</v>
          </cell>
          <cell r="D303">
            <v>0</v>
          </cell>
          <cell r="E303">
            <v>141398.09</v>
          </cell>
          <cell r="F303">
            <v>0</v>
          </cell>
          <cell r="G303">
            <v>141398.09</v>
          </cell>
          <cell r="H303">
            <v>0</v>
          </cell>
        </row>
        <row r="304">
          <cell r="A304">
            <v>2501490001</v>
          </cell>
          <cell r="B304" t="str">
            <v>ΑΝΑΛΩΣΙΜΑ ΗΛΕΚΤΡΟΛΟΓΙΚΟΥ ΥΛΙΚΟΥ</v>
          </cell>
          <cell r="C304">
            <v>0</v>
          </cell>
          <cell r="D304">
            <v>0</v>
          </cell>
          <cell r="E304">
            <v>66458.97</v>
          </cell>
          <cell r="F304">
            <v>0</v>
          </cell>
          <cell r="G304">
            <v>66458.97</v>
          </cell>
          <cell r="H304">
            <v>0</v>
          </cell>
        </row>
        <row r="305">
          <cell r="A305">
            <v>2501490002</v>
          </cell>
          <cell r="B305" t="str">
            <v>ΑΝΑΛΩΣΙΜΑ ΥΔΡΑΥΛΙΚΑ ΥΛΙΚΑ</v>
          </cell>
          <cell r="C305">
            <v>0</v>
          </cell>
          <cell r="D305">
            <v>0</v>
          </cell>
          <cell r="E305">
            <v>74939.12</v>
          </cell>
          <cell r="F305">
            <v>0</v>
          </cell>
          <cell r="G305">
            <v>74939.12</v>
          </cell>
          <cell r="H305">
            <v>0</v>
          </cell>
        </row>
        <row r="306">
          <cell r="A306">
            <v>250155</v>
          </cell>
          <cell r="B306" t="str">
            <v>ΣΤΟΛΕΣ ΛΟΙΠΟΥ ΠΡΟΣΩΠΙΚΟΥ</v>
          </cell>
          <cell r="C306">
            <v>0</v>
          </cell>
          <cell r="D306">
            <v>0</v>
          </cell>
          <cell r="E306">
            <v>18500.56</v>
          </cell>
          <cell r="F306">
            <v>0</v>
          </cell>
          <cell r="G306">
            <v>18500.56</v>
          </cell>
          <cell r="H306">
            <v>0</v>
          </cell>
        </row>
        <row r="307">
          <cell r="A307">
            <v>2501550001</v>
          </cell>
          <cell r="B307" t="str">
            <v>ΣΤΟΛΕΣ ΛΟΙΠΟΥ ΠΡΟΣΩΠΙΚΟΥ</v>
          </cell>
          <cell r="C307">
            <v>0</v>
          </cell>
          <cell r="D307">
            <v>0</v>
          </cell>
          <cell r="E307">
            <v>18500.56</v>
          </cell>
          <cell r="F307">
            <v>0</v>
          </cell>
          <cell r="G307">
            <v>18500.56</v>
          </cell>
          <cell r="H307">
            <v>0</v>
          </cell>
        </row>
        <row r="308">
          <cell r="A308">
            <v>250156</v>
          </cell>
          <cell r="B308" t="str">
            <v>ΙΜΑΤΙΣΜΟΣ</v>
          </cell>
          <cell r="C308">
            <v>0</v>
          </cell>
          <cell r="D308">
            <v>0</v>
          </cell>
          <cell r="E308">
            <v>43719.64</v>
          </cell>
          <cell r="F308">
            <v>0</v>
          </cell>
          <cell r="G308">
            <v>43719.64</v>
          </cell>
          <cell r="H308">
            <v>0</v>
          </cell>
        </row>
        <row r="309">
          <cell r="A309">
            <v>2501560001</v>
          </cell>
          <cell r="B309" t="str">
            <v>ΛΟΙΠΟΣ ΙΜΑΤΙΣΜΟΣ</v>
          </cell>
          <cell r="C309">
            <v>0</v>
          </cell>
          <cell r="D309">
            <v>0</v>
          </cell>
          <cell r="E309">
            <v>43719.64</v>
          </cell>
          <cell r="F309">
            <v>0</v>
          </cell>
          <cell r="G309">
            <v>43719.64</v>
          </cell>
          <cell r="H309">
            <v>0</v>
          </cell>
        </row>
        <row r="310">
          <cell r="A310">
            <v>250160</v>
          </cell>
          <cell r="B310" t="str">
            <v>ΥΠΟΔΗΜΑΤΑ ΠΡΟΣΩΠΙΚΟΥ</v>
          </cell>
          <cell r="C310">
            <v>0</v>
          </cell>
          <cell r="D310">
            <v>0</v>
          </cell>
          <cell r="E310">
            <v>16294.26</v>
          </cell>
          <cell r="F310">
            <v>0</v>
          </cell>
          <cell r="G310">
            <v>16294.26</v>
          </cell>
          <cell r="H310">
            <v>0</v>
          </cell>
        </row>
        <row r="311">
          <cell r="A311">
            <v>2501600001</v>
          </cell>
          <cell r="B311" t="str">
            <v>ΥΠΟΔΗΜΑΤΑ ΠΡΟΣΩΠΙΚΟΥ</v>
          </cell>
          <cell r="C311">
            <v>0</v>
          </cell>
          <cell r="D311">
            <v>0</v>
          </cell>
          <cell r="E311">
            <v>16294.26</v>
          </cell>
          <cell r="F311">
            <v>0</v>
          </cell>
          <cell r="G311">
            <v>16294.26</v>
          </cell>
          <cell r="H311">
            <v>0</v>
          </cell>
        </row>
        <row r="312">
          <cell r="A312">
            <v>250170</v>
          </cell>
          <cell r="B312" t="str">
            <v>ΔΙΑΦΟΡΑ ΕΙΔΗ ΠΟΥ ΔΕΝ ΚΑΤΑΝΟΜΑΖΟΝΤΑΙ ΕΙΔΙΚΑ</v>
          </cell>
          <cell r="C312">
            <v>0</v>
          </cell>
          <cell r="D312">
            <v>0</v>
          </cell>
          <cell r="E312">
            <v>18061.07</v>
          </cell>
          <cell r="F312">
            <v>0</v>
          </cell>
          <cell r="G312">
            <v>18061.07</v>
          </cell>
          <cell r="H312">
            <v>0</v>
          </cell>
        </row>
        <row r="313">
          <cell r="A313">
            <v>2501700001</v>
          </cell>
          <cell r="B313" t="str">
            <v>ΔΙΑΦΟΡΑ ΕΙΔΗ ΠΟΥ ΔΕΝ ΚΑΤΟΝΟΜΑΖΟΝΤΑΙ ΕΙΔΙΚΑ</v>
          </cell>
          <cell r="C313">
            <v>0</v>
          </cell>
          <cell r="D313">
            <v>0</v>
          </cell>
          <cell r="E313">
            <v>18061.07</v>
          </cell>
          <cell r="F313">
            <v>0</v>
          </cell>
          <cell r="G313">
            <v>18061.07</v>
          </cell>
          <cell r="H313">
            <v>0</v>
          </cell>
        </row>
        <row r="314">
          <cell r="A314">
            <v>2505</v>
          </cell>
          <cell r="B314" t="str">
            <v>-</v>
          </cell>
          <cell r="C314">
            <v>0</v>
          </cell>
          <cell r="D314">
            <v>0</v>
          </cell>
          <cell r="E314">
            <v>169101.84</v>
          </cell>
          <cell r="F314">
            <v>0</v>
          </cell>
          <cell r="G314">
            <v>169101.84</v>
          </cell>
          <cell r="H314">
            <v>0</v>
          </cell>
        </row>
        <row r="315">
          <cell r="A315">
            <v>250534</v>
          </cell>
          <cell r="B315" t="str">
            <v>ΠΡΟΜΗΘΕΙΑ ΦΙΛΜΣ ΑΚΤΙΝΟΛΟΓΙΚΟΥ</v>
          </cell>
          <cell r="C315">
            <v>0</v>
          </cell>
          <cell r="D315">
            <v>0</v>
          </cell>
          <cell r="E315">
            <v>169101.84</v>
          </cell>
          <cell r="F315">
            <v>0</v>
          </cell>
          <cell r="G315">
            <v>169101.84</v>
          </cell>
          <cell r="H315">
            <v>0</v>
          </cell>
        </row>
        <row r="316">
          <cell r="A316">
            <v>2505340001</v>
          </cell>
          <cell r="B316" t="str">
            <v>ΠΡΟΜΗΘΕΙΑ ΦΙΛΜΣ ΑΚΤΙΝΟΛΟΓΙΚΟΥ</v>
          </cell>
          <cell r="C316">
            <v>0</v>
          </cell>
          <cell r="D316">
            <v>0</v>
          </cell>
          <cell r="E316">
            <v>169101.84</v>
          </cell>
          <cell r="F316">
            <v>0</v>
          </cell>
          <cell r="G316">
            <v>169101.84</v>
          </cell>
          <cell r="H316">
            <v>0</v>
          </cell>
        </row>
        <row r="317">
          <cell r="A317">
            <v>30</v>
          </cell>
          <cell r="B317" t="str">
            <v>ΑΠΑΙΤΗΣΕΙΣ ΑΠΟ ΠΩΛΗΣΗ ΑΓΑΘΩΝ &amp; ΥΠΗΡΕΣΙΩΝ</v>
          </cell>
          <cell r="C317">
            <v>39724786.01</v>
          </cell>
          <cell r="D317">
            <v>0.18</v>
          </cell>
          <cell r="E317">
            <v>-23709034.209999997</v>
          </cell>
          <cell r="F317">
            <v>-0.18</v>
          </cell>
          <cell r="G317">
            <v>16015751.8</v>
          </cell>
          <cell r="H317">
            <v>0</v>
          </cell>
        </row>
        <row r="318">
          <cell r="A318">
            <v>3000</v>
          </cell>
          <cell r="B318" t="str">
            <v>ΑΠΑΙΤΗΣΕΙΣ ΑΠΟ ΕΛΛΗΝΙΚΟ ΔΗΜΟΣΙΟ ΑΠΟ ΠΑΡΟΧΗ ΥΓΕΙΟΝΟΜΙΚΩΝ ΥΠΗΡΕΣΙΩΝ</v>
          </cell>
          <cell r="C318">
            <v>26062884.89</v>
          </cell>
          <cell r="D318">
            <v>0.18</v>
          </cell>
          <cell r="E318">
            <v>-20943657.14</v>
          </cell>
          <cell r="F318">
            <v>-0.18</v>
          </cell>
          <cell r="G318">
            <v>5119227.75</v>
          </cell>
          <cell r="H318">
            <v>0</v>
          </cell>
        </row>
        <row r="319">
          <cell r="A319">
            <v>300001</v>
          </cell>
          <cell r="B319" t="str">
            <v>ΑΠΑΙΤΗΣΕΙΣ ΑΠΟ ΕΛΛΗΝΙΚΟ ΔΗΜΟΣΙΟ (3111 ΦΑΡΜ. 3113 ΙΑΤΡ.ΠΕΡ. 3114 ΝΕΦΡΟ 3119 ΛΟΙΠΑ 8411 ΠΑΡ.ΕΤΩΝ)</v>
          </cell>
          <cell r="C319">
            <v>26062884.89</v>
          </cell>
          <cell r="D319">
            <v>0.18</v>
          </cell>
          <cell r="E319">
            <v>-20943657.14</v>
          </cell>
          <cell r="F319">
            <v>-0.18</v>
          </cell>
          <cell r="G319">
            <v>5119227.75</v>
          </cell>
          <cell r="H319">
            <v>0</v>
          </cell>
        </row>
        <row r="320">
          <cell r="A320">
            <v>3000010001</v>
          </cell>
          <cell r="B320" t="str">
            <v>ΔΗΜΟΣΙΟ-ΥΠΑΔ</v>
          </cell>
          <cell r="C320">
            <v>0</v>
          </cell>
          <cell r="D320">
            <v>0</v>
          </cell>
          <cell r="E320">
            <v>51682.75</v>
          </cell>
          <cell r="F320">
            <v>0</v>
          </cell>
          <cell r="G320">
            <v>51682.75</v>
          </cell>
          <cell r="H320">
            <v>0</v>
          </cell>
        </row>
        <row r="321">
          <cell r="A321">
            <v>3000010002</v>
          </cell>
          <cell r="B321" t="str">
            <v>ΣΤΡΑΤΟΣ-ΤΑΞΥΠ (ΓΕΣ)</v>
          </cell>
          <cell r="C321">
            <v>7599.13</v>
          </cell>
          <cell r="D321">
            <v>0</v>
          </cell>
          <cell r="E321">
            <v>7004.829999999999</v>
          </cell>
          <cell r="F321">
            <v>0</v>
          </cell>
          <cell r="G321">
            <v>14603.96</v>
          </cell>
          <cell r="H321">
            <v>0</v>
          </cell>
        </row>
        <row r="322">
          <cell r="A322">
            <v>3000010003</v>
          </cell>
          <cell r="B322" t="str">
            <v>ΑΕΡΟΠΟΡΙΑ (ΓΕΑ)</v>
          </cell>
          <cell r="C322">
            <v>82368.61</v>
          </cell>
          <cell r="D322">
            <v>0</v>
          </cell>
          <cell r="E322">
            <v>37278.240000000005</v>
          </cell>
          <cell r="F322">
            <v>0</v>
          </cell>
          <cell r="G322">
            <v>119646.85</v>
          </cell>
          <cell r="H322">
            <v>0</v>
          </cell>
        </row>
        <row r="323">
          <cell r="A323">
            <v>3000010004</v>
          </cell>
          <cell r="B323" t="str">
            <v>ΥΘΥΝΑΛ-ΔΙΕΥΘΥΝΣΗ ΠΡΟΣΩΠΙΚΟΥ ΛΙΜΕΝΙΚΟΥ ΣΩΜΑΤΟΣ</v>
          </cell>
          <cell r="C323">
            <v>4526.52</v>
          </cell>
          <cell r="D323">
            <v>0</v>
          </cell>
          <cell r="E323">
            <v>3873.8099999999995</v>
          </cell>
          <cell r="F323">
            <v>0</v>
          </cell>
          <cell r="G323">
            <v>8400.33</v>
          </cell>
          <cell r="H323">
            <v>0</v>
          </cell>
        </row>
        <row r="324">
          <cell r="A324">
            <v>3000010005</v>
          </cell>
          <cell r="B324" t="str">
            <v>ΕΜΠΟΡΙΚΗ ΝΑΥΤΙΛΙΑ (ΥΕΝ)</v>
          </cell>
          <cell r="C324">
            <v>0</v>
          </cell>
          <cell r="D324">
            <v>0</v>
          </cell>
          <cell r="E324">
            <v>594.33</v>
          </cell>
          <cell r="F324">
            <v>0</v>
          </cell>
          <cell r="G324">
            <v>594.33</v>
          </cell>
          <cell r="H324">
            <v>0</v>
          </cell>
        </row>
        <row r="325">
          <cell r="A325">
            <v>3000010006</v>
          </cell>
          <cell r="B325" t="str">
            <v>ΠΟΛΕΜΙΚΟ ΝΑΥΤΙΚΟ-ΓΕΝ</v>
          </cell>
          <cell r="C325">
            <v>0</v>
          </cell>
          <cell r="D325">
            <v>0.18</v>
          </cell>
          <cell r="E325">
            <v>6101.73</v>
          </cell>
          <cell r="F325">
            <v>-0.18</v>
          </cell>
          <cell r="G325">
            <v>6101.73</v>
          </cell>
          <cell r="H325">
            <v>0</v>
          </cell>
        </row>
        <row r="326">
          <cell r="A326">
            <v>3000010008</v>
          </cell>
          <cell r="B326" t="str">
            <v>ΠΡΟΝΟΙΑΣ-ΑΠΟΡΙΑΣ</v>
          </cell>
          <cell r="C326">
            <v>3890.85</v>
          </cell>
          <cell r="D326">
            <v>0</v>
          </cell>
          <cell r="E326">
            <v>0</v>
          </cell>
          <cell r="F326">
            <v>0</v>
          </cell>
          <cell r="G326">
            <v>3890.85</v>
          </cell>
          <cell r="H326">
            <v>0</v>
          </cell>
        </row>
        <row r="327">
          <cell r="A327">
            <v>3000010010</v>
          </cell>
          <cell r="B327" t="str">
            <v>ΣΤΡΑΤΙΩΤΕΣ ΞΗΡΑΣ</v>
          </cell>
          <cell r="C327">
            <v>14098.2</v>
          </cell>
          <cell r="D327">
            <v>0</v>
          </cell>
          <cell r="E327">
            <v>7780.649999999998</v>
          </cell>
          <cell r="F327">
            <v>0</v>
          </cell>
          <cell r="G327">
            <v>21878.85</v>
          </cell>
          <cell r="H327">
            <v>0</v>
          </cell>
        </row>
        <row r="328">
          <cell r="A328">
            <v>3000010011</v>
          </cell>
          <cell r="B328" t="str">
            <v>ΣΤΡΑΤΙΩΤΕΣ ΑΕΡΟΠΟΡΙΑΣ</v>
          </cell>
          <cell r="C328">
            <v>6483.21</v>
          </cell>
          <cell r="D328">
            <v>0</v>
          </cell>
          <cell r="E328">
            <v>2090.9100000000008</v>
          </cell>
          <cell r="F328">
            <v>0</v>
          </cell>
          <cell r="G328">
            <v>8574.12</v>
          </cell>
          <cell r="H328">
            <v>0</v>
          </cell>
        </row>
        <row r="329">
          <cell r="A329">
            <v>3000010012</v>
          </cell>
          <cell r="B329" t="str">
            <v>ΚΡΑΤΟΥΜΕΝΟΙ ΔΗΜΟΣΙΩΝ ΦΥΛΑΚΩΝ</v>
          </cell>
          <cell r="C329">
            <v>3417.8</v>
          </cell>
          <cell r="D329">
            <v>0</v>
          </cell>
          <cell r="E329">
            <v>0</v>
          </cell>
          <cell r="F329">
            <v>0</v>
          </cell>
          <cell r="G329">
            <v>3417.8</v>
          </cell>
          <cell r="H329">
            <v>0</v>
          </cell>
        </row>
        <row r="330">
          <cell r="A330">
            <v>3000010013</v>
          </cell>
          <cell r="B330" t="str">
            <v>ΟΓΑ</v>
          </cell>
          <cell r="C330">
            <v>25385222.52</v>
          </cell>
          <cell r="D330">
            <v>0</v>
          </cell>
          <cell r="E330">
            <v>-20674725.5</v>
          </cell>
          <cell r="F330">
            <v>0</v>
          </cell>
          <cell r="G330">
            <v>4710497.02</v>
          </cell>
          <cell r="H330">
            <v>0</v>
          </cell>
        </row>
        <row r="331">
          <cell r="A331">
            <v>3000010014</v>
          </cell>
          <cell r="B331" t="str">
            <v>ΝΑΤ - ΟΙΚΟΣ ΝΑΥΤΟΥ</v>
          </cell>
          <cell r="C331">
            <v>555278.05</v>
          </cell>
          <cell r="D331">
            <v>0</v>
          </cell>
          <cell r="E331">
            <v>-385338.89</v>
          </cell>
          <cell r="F331">
            <v>0</v>
          </cell>
          <cell r="G331">
            <v>169939.16</v>
          </cell>
          <cell r="H331">
            <v>0</v>
          </cell>
        </row>
        <row r="332">
          <cell r="A332">
            <v>3001</v>
          </cell>
          <cell r="B332" t="str">
            <v>ΑΠΑΙΤΗΣΕΙΣ ΚΑΤΑ Ν.Π.Δ.Δ. ΑΠΟ ΠΑΡΟΧΗ ΥΓΕΙΟΝΟΜΙΚΩΝ ΥΠΗΡΕΣΙΩΝ (3121,3123,3124,3129 8412)</v>
          </cell>
          <cell r="C332">
            <v>11206873.96</v>
          </cell>
          <cell r="D332">
            <v>0</v>
          </cell>
          <cell r="E332">
            <v>-6275926.330000001</v>
          </cell>
          <cell r="F332">
            <v>0</v>
          </cell>
          <cell r="G332">
            <v>4930947.63</v>
          </cell>
          <cell r="H332">
            <v>0</v>
          </cell>
        </row>
        <row r="333">
          <cell r="A333">
            <v>300101</v>
          </cell>
          <cell r="B333" t="str">
            <v>ΕΜΠΟΡΙΚΕΣ ΤΡΑΠΕΖΕΣ ΤΗΣ ΕΛΛΑΔΟΣ</v>
          </cell>
          <cell r="C333">
            <v>166296.21</v>
          </cell>
          <cell r="D333">
            <v>0</v>
          </cell>
          <cell r="E333">
            <v>-21989.22</v>
          </cell>
          <cell r="F333">
            <v>0</v>
          </cell>
          <cell r="G333">
            <v>144306.99</v>
          </cell>
          <cell r="H333">
            <v>0</v>
          </cell>
        </row>
        <row r="334">
          <cell r="A334">
            <v>3001010001</v>
          </cell>
          <cell r="B334" t="str">
            <v>Τ.Α.Υ.Τ.Ε.Κ.Ω.ΕΜΠΟΡΙΚΗ ΤΡΑΠΕΖΑ</v>
          </cell>
          <cell r="C334">
            <v>6294.6</v>
          </cell>
          <cell r="D334">
            <v>0</v>
          </cell>
          <cell r="E334">
            <v>2100.539999999999</v>
          </cell>
          <cell r="F334">
            <v>0</v>
          </cell>
          <cell r="G334">
            <v>8395.14</v>
          </cell>
          <cell r="H334">
            <v>0</v>
          </cell>
        </row>
        <row r="335">
          <cell r="A335">
            <v>3001010002</v>
          </cell>
          <cell r="B335" t="str">
            <v>ΕΘΝΙΚΗ ΤΡΑΠΕΖΑ ΤΗΣ ΕΛΛΑΔΟΣ (ΤΥΠΕΤ)</v>
          </cell>
          <cell r="C335">
            <v>25903.86</v>
          </cell>
          <cell r="D335">
            <v>0</v>
          </cell>
          <cell r="E335">
            <v>32167.659999999996</v>
          </cell>
          <cell r="F335">
            <v>0</v>
          </cell>
          <cell r="G335">
            <v>58071.52</v>
          </cell>
          <cell r="H335">
            <v>0</v>
          </cell>
        </row>
        <row r="336">
          <cell r="A336">
            <v>3001010003</v>
          </cell>
          <cell r="B336" t="str">
            <v>Α.Τ.Ε.</v>
          </cell>
          <cell r="C336">
            <v>70723.6</v>
          </cell>
          <cell r="D336">
            <v>0</v>
          </cell>
          <cell r="E336">
            <v>-54827.87000000001</v>
          </cell>
          <cell r="F336">
            <v>0</v>
          </cell>
          <cell r="G336">
            <v>15895.73</v>
          </cell>
          <cell r="H336">
            <v>0</v>
          </cell>
        </row>
        <row r="337">
          <cell r="A337">
            <v>3001010006</v>
          </cell>
          <cell r="B337" t="str">
            <v>ΤΡΑΠΕΖΑ ΕΛΛΑΔΟΣ</v>
          </cell>
          <cell r="C337">
            <v>16040.06</v>
          </cell>
          <cell r="D337">
            <v>0</v>
          </cell>
          <cell r="E337">
            <v>3663.460000000001</v>
          </cell>
          <cell r="F337">
            <v>0</v>
          </cell>
          <cell r="G337">
            <v>19703.52</v>
          </cell>
          <cell r="H337">
            <v>0</v>
          </cell>
        </row>
        <row r="338">
          <cell r="A338">
            <v>3001010008</v>
          </cell>
          <cell r="B338" t="str">
            <v>ΤΑΑΠΤΠΓΑ (ΤΡΑΠΕΖΕΣ ΠΙΣΤΕΩΣ, ALPHA, EUROBANK ΚΛΠ)</v>
          </cell>
          <cell r="C338">
            <v>47334.09</v>
          </cell>
          <cell r="D338">
            <v>0</v>
          </cell>
          <cell r="E338">
            <v>-5093.009999999995</v>
          </cell>
          <cell r="F338">
            <v>0</v>
          </cell>
          <cell r="G338">
            <v>42241.08</v>
          </cell>
          <cell r="H338">
            <v>0</v>
          </cell>
        </row>
        <row r="339">
          <cell r="A339">
            <v>3001010009</v>
          </cell>
          <cell r="B339" t="str">
            <v>ΤΡΑΠΕΖΑ ΕΤΒΑ (ΤΑΠ-ΕΤΒΑ)</v>
          </cell>
          <cell r="C339">
            <v>0</v>
          </cell>
          <cell r="D339">
            <v>0</v>
          </cell>
          <cell r="E339">
            <v>0</v>
          </cell>
          <cell r="F339">
            <v>0</v>
          </cell>
          <cell r="G339">
            <v>0</v>
          </cell>
          <cell r="H339">
            <v>0</v>
          </cell>
        </row>
        <row r="340">
          <cell r="A340">
            <v>300102</v>
          </cell>
          <cell r="B340" t="str">
            <v>ΕΚΠΑΙΔΕΥΤΙΚΑ ΙΔΡΥΜΑΤΑ</v>
          </cell>
          <cell r="C340">
            <v>6554.95</v>
          </cell>
          <cell r="D340">
            <v>0</v>
          </cell>
          <cell r="E340">
            <v>7538.570000000001</v>
          </cell>
          <cell r="F340">
            <v>0</v>
          </cell>
          <cell r="G340">
            <v>14093.52</v>
          </cell>
          <cell r="H340">
            <v>0</v>
          </cell>
        </row>
        <row r="341">
          <cell r="A341">
            <v>3001020007</v>
          </cell>
          <cell r="B341" t="str">
            <v>ΠΑΝΕΠΙΣΤΗΜΙΟ ΑΙΓΑΙΟΥ</v>
          </cell>
          <cell r="C341">
            <v>2951.43</v>
          </cell>
          <cell r="D341">
            <v>0</v>
          </cell>
          <cell r="E341">
            <v>0</v>
          </cell>
          <cell r="F341">
            <v>0</v>
          </cell>
          <cell r="G341">
            <v>2951.43</v>
          </cell>
          <cell r="H341">
            <v>0</v>
          </cell>
        </row>
        <row r="342">
          <cell r="A342">
            <v>3001020008</v>
          </cell>
          <cell r="B342" t="str">
            <v>ΠΑΝΕΠΙΣΤΗΜΙΟ ΙΩΑΝΝΙΝΩΝ</v>
          </cell>
          <cell r="C342">
            <v>74.83</v>
          </cell>
          <cell r="D342">
            <v>0</v>
          </cell>
          <cell r="E342">
            <v>0</v>
          </cell>
          <cell r="F342">
            <v>0</v>
          </cell>
          <cell r="G342">
            <v>74.83</v>
          </cell>
          <cell r="H342">
            <v>0</v>
          </cell>
        </row>
        <row r="343">
          <cell r="A343">
            <v>3001020015</v>
          </cell>
          <cell r="B343" t="str">
            <v>ΤΕΙ ΗΡΑΚΛΕΙΟΥ</v>
          </cell>
          <cell r="C343">
            <v>404.83</v>
          </cell>
          <cell r="D343">
            <v>0</v>
          </cell>
          <cell r="E343">
            <v>0</v>
          </cell>
          <cell r="F343">
            <v>0</v>
          </cell>
          <cell r="G343">
            <v>404.83</v>
          </cell>
          <cell r="H343">
            <v>0</v>
          </cell>
        </row>
        <row r="344">
          <cell r="A344">
            <v>3001020017</v>
          </cell>
          <cell r="B344" t="str">
            <v>ΠΑΝΤΕΙΟ ΠΑΝΕΠΙΣΤΗΜΙΟ</v>
          </cell>
          <cell r="C344">
            <v>7</v>
          </cell>
          <cell r="D344">
            <v>0</v>
          </cell>
          <cell r="E344">
            <v>0</v>
          </cell>
          <cell r="F344">
            <v>0</v>
          </cell>
          <cell r="G344">
            <v>7</v>
          </cell>
          <cell r="H344">
            <v>0</v>
          </cell>
        </row>
        <row r="345">
          <cell r="A345">
            <v>3001020018</v>
          </cell>
          <cell r="B345" t="str">
            <v>ΦΟΙΤΗΤΕΣ ΠΑΝ. ΗΡΑΚΛΕΙΟΥ</v>
          </cell>
          <cell r="C345">
            <v>2976.27</v>
          </cell>
          <cell r="D345">
            <v>0</v>
          </cell>
          <cell r="E345">
            <v>7538.57</v>
          </cell>
          <cell r="F345">
            <v>0</v>
          </cell>
          <cell r="G345">
            <v>10514.84</v>
          </cell>
          <cell r="H345">
            <v>0</v>
          </cell>
        </row>
        <row r="346">
          <cell r="A346">
            <v>3001020020</v>
          </cell>
          <cell r="B346" t="str">
            <v>ΦΟΙΤΗΤΕΣ ΠΑΝ. ΧΑΝΙΩΝ</v>
          </cell>
          <cell r="C346">
            <v>140.59</v>
          </cell>
          <cell r="D346">
            <v>0</v>
          </cell>
          <cell r="E346">
            <v>0</v>
          </cell>
          <cell r="F346">
            <v>0</v>
          </cell>
          <cell r="G346">
            <v>140.59</v>
          </cell>
          <cell r="H346">
            <v>0</v>
          </cell>
        </row>
        <row r="347">
          <cell r="A347">
            <v>300103</v>
          </cell>
          <cell r="B347" t="str">
            <v>ΛΟΙΠΑ ΑΣΦΑΛΙΣΤΙΚΑ ΤΑΜΕΙΑ ΜΕ ΙΔΙΟΤΗΤΑ ΝΠΔΔ</v>
          </cell>
          <cell r="C347">
            <v>11034022.8</v>
          </cell>
          <cell r="D347">
            <v>0</v>
          </cell>
          <cell r="E347">
            <v>-6261475.680000001</v>
          </cell>
          <cell r="F347">
            <v>0</v>
          </cell>
          <cell r="G347">
            <v>4772547.12</v>
          </cell>
          <cell r="H347">
            <v>0</v>
          </cell>
        </row>
        <row r="348">
          <cell r="A348">
            <v>3001030003</v>
          </cell>
          <cell r="B348" t="str">
            <v>------------Τ.Ε.Β.Ε. ( ΒΛ. Ο.Α.Ε.Ε.)</v>
          </cell>
          <cell r="C348">
            <v>275432.95</v>
          </cell>
          <cell r="D348">
            <v>0</v>
          </cell>
          <cell r="E348">
            <v>0</v>
          </cell>
          <cell r="F348">
            <v>0</v>
          </cell>
          <cell r="G348">
            <v>275432.95</v>
          </cell>
          <cell r="H348">
            <v>0</v>
          </cell>
        </row>
        <row r="349">
          <cell r="A349">
            <v>3001030004</v>
          </cell>
          <cell r="B349" t="str">
            <v>ΤΑΞΥ</v>
          </cell>
          <cell r="C349">
            <v>79087.28</v>
          </cell>
          <cell r="D349">
            <v>0</v>
          </cell>
          <cell r="E349">
            <v>2117.1900000000023</v>
          </cell>
          <cell r="F349">
            <v>0</v>
          </cell>
          <cell r="G349">
            <v>81204.47</v>
          </cell>
          <cell r="H349">
            <v>0</v>
          </cell>
        </row>
        <row r="350">
          <cell r="A350">
            <v>3001030005</v>
          </cell>
          <cell r="B350" t="str">
            <v>ΤΑΥΤΕΚΩ (ΟΑΠ ΔΕΗ)</v>
          </cell>
          <cell r="C350">
            <v>5769.22</v>
          </cell>
          <cell r="D350">
            <v>0</v>
          </cell>
          <cell r="E350">
            <v>72330.52</v>
          </cell>
          <cell r="F350">
            <v>0</v>
          </cell>
          <cell r="G350">
            <v>78099.74</v>
          </cell>
          <cell r="H350">
            <v>0</v>
          </cell>
        </row>
        <row r="351">
          <cell r="A351">
            <v>3001030007</v>
          </cell>
          <cell r="B351" t="str">
            <v>ΤΣΜΕΔΕ</v>
          </cell>
          <cell r="C351">
            <v>194467.6</v>
          </cell>
          <cell r="D351">
            <v>0</v>
          </cell>
          <cell r="E351">
            <v>101552.6</v>
          </cell>
          <cell r="F351">
            <v>0</v>
          </cell>
          <cell r="G351">
            <v>296020.2</v>
          </cell>
          <cell r="H351">
            <v>0</v>
          </cell>
        </row>
        <row r="352">
          <cell r="A352">
            <v>3001030009</v>
          </cell>
          <cell r="B352" t="str">
            <v>ΤΥΔΚΥ</v>
          </cell>
          <cell r="C352">
            <v>142632.2</v>
          </cell>
          <cell r="D352">
            <v>0</v>
          </cell>
          <cell r="E352">
            <v>-58020.45000000001</v>
          </cell>
          <cell r="F352">
            <v>0</v>
          </cell>
          <cell r="G352">
            <v>84611.75</v>
          </cell>
          <cell r="H352">
            <v>0</v>
          </cell>
        </row>
        <row r="353">
          <cell r="A353">
            <v>3001030010</v>
          </cell>
          <cell r="B353" t="str">
            <v>ΤΣΑΥ</v>
          </cell>
          <cell r="C353">
            <v>200085.28</v>
          </cell>
          <cell r="D353">
            <v>0</v>
          </cell>
          <cell r="E353">
            <v>37702.45000000001</v>
          </cell>
          <cell r="F353">
            <v>0</v>
          </cell>
          <cell r="G353">
            <v>237787.73</v>
          </cell>
          <cell r="H353">
            <v>0</v>
          </cell>
        </row>
        <row r="354">
          <cell r="A354">
            <v>3001030011</v>
          </cell>
          <cell r="B354" t="str">
            <v>ΤΑΜΕΙΟ ΔΙΚΗΓΟΡΩΝ ΕΠΑΡΧΙΩΝ (ΤΥΔΕ)</v>
          </cell>
          <cell r="C354">
            <v>37963.81</v>
          </cell>
          <cell r="D354">
            <v>0</v>
          </cell>
          <cell r="E354">
            <v>13767.18</v>
          </cell>
          <cell r="F354">
            <v>0</v>
          </cell>
          <cell r="G354">
            <v>51730.99</v>
          </cell>
          <cell r="H354">
            <v>0</v>
          </cell>
        </row>
        <row r="355">
          <cell r="A355">
            <v>3001030012</v>
          </cell>
          <cell r="B355" t="str">
            <v>ΤΑΜΕΙΟ ΔΙΚΗΓΟΡΩΝ ΑΘΗΝΩΝ (ΤΥΔΑ)</v>
          </cell>
          <cell r="C355">
            <v>9278.09</v>
          </cell>
          <cell r="D355">
            <v>0</v>
          </cell>
          <cell r="E355">
            <v>-9278.09</v>
          </cell>
          <cell r="F355">
            <v>0</v>
          </cell>
          <cell r="G355">
            <v>0</v>
          </cell>
          <cell r="H355">
            <v>0</v>
          </cell>
        </row>
        <row r="356">
          <cell r="A356">
            <v>3001030013</v>
          </cell>
          <cell r="B356" t="str">
            <v>Τ.Α.Υ.Τ.Ε.Κ.Ω.(ΤΑΠΟΤΕ)</v>
          </cell>
          <cell r="C356">
            <v>452505.58</v>
          </cell>
          <cell r="D356">
            <v>0</v>
          </cell>
          <cell r="E356">
            <v>-213621.48</v>
          </cell>
          <cell r="F356">
            <v>0</v>
          </cell>
          <cell r="G356">
            <v>238884.1</v>
          </cell>
          <cell r="H356">
            <v>0</v>
          </cell>
        </row>
        <row r="357">
          <cell r="A357">
            <v>3001030014</v>
          </cell>
          <cell r="B357" t="str">
            <v>ΤΑΜΕΙΟ ΣΥΜΒΟΛΑΙΟΓΡΑΦΩΝ (ΤΑΣ)</v>
          </cell>
          <cell r="C357">
            <v>930.68</v>
          </cell>
          <cell r="D357">
            <v>0</v>
          </cell>
          <cell r="E357">
            <v>5962.17</v>
          </cell>
          <cell r="F357">
            <v>0</v>
          </cell>
          <cell r="G357">
            <v>6892.85</v>
          </cell>
          <cell r="H357">
            <v>0</v>
          </cell>
        </row>
        <row r="358">
          <cell r="A358">
            <v>3001030015</v>
          </cell>
          <cell r="B358" t="str">
            <v>ΕΔΟΕΑΠ (ΔΗΜΟΣΙΟΓΡΑΦΟΙ)</v>
          </cell>
          <cell r="C358">
            <v>0</v>
          </cell>
          <cell r="D358">
            <v>0</v>
          </cell>
          <cell r="E358">
            <v>0</v>
          </cell>
          <cell r="F358">
            <v>0</v>
          </cell>
          <cell r="G358">
            <v>0</v>
          </cell>
          <cell r="H358">
            <v>0</v>
          </cell>
        </row>
        <row r="359">
          <cell r="A359">
            <v>3001030017</v>
          </cell>
          <cell r="B359" t="str">
            <v>Ε.Τ.Α.Π Μ.Μ.Ε (ΤΑΙΣΥΤ)</v>
          </cell>
          <cell r="C359">
            <v>0</v>
          </cell>
          <cell r="D359">
            <v>0</v>
          </cell>
          <cell r="E359">
            <v>0</v>
          </cell>
          <cell r="F359">
            <v>0</v>
          </cell>
          <cell r="G359">
            <v>0</v>
          </cell>
          <cell r="H359">
            <v>0</v>
          </cell>
        </row>
        <row r="360">
          <cell r="A360">
            <v>3001030018</v>
          </cell>
          <cell r="B360" t="str">
            <v>Ο.Α.Ε.Ε. (TEBE+TAE)</v>
          </cell>
          <cell r="C360">
            <v>188819.87</v>
          </cell>
          <cell r="D360">
            <v>0</v>
          </cell>
          <cell r="E360">
            <v>51596.78</v>
          </cell>
          <cell r="F360">
            <v>0</v>
          </cell>
          <cell r="G360">
            <v>240416.65</v>
          </cell>
          <cell r="H360">
            <v>0</v>
          </cell>
        </row>
        <row r="361">
          <cell r="A361">
            <v>3001030019</v>
          </cell>
          <cell r="B361" t="str">
            <v>ΕΥΔΑΠ</v>
          </cell>
          <cell r="C361">
            <v>1961.48</v>
          </cell>
          <cell r="D361">
            <v>0</v>
          </cell>
          <cell r="E361">
            <v>0</v>
          </cell>
          <cell r="F361">
            <v>0</v>
          </cell>
          <cell r="G361">
            <v>1961.48</v>
          </cell>
          <cell r="H361">
            <v>0</v>
          </cell>
        </row>
        <row r="362">
          <cell r="A362">
            <v>3001030022</v>
          </cell>
          <cell r="B362" t="str">
            <v>ΕΡΓΑΖΟΜΕΝΟΙ ΟΓΑ</v>
          </cell>
          <cell r="C362">
            <v>32872.57</v>
          </cell>
          <cell r="D362">
            <v>0</v>
          </cell>
          <cell r="E362">
            <v>1904.3499999999985</v>
          </cell>
          <cell r="F362">
            <v>0</v>
          </cell>
          <cell r="G362">
            <v>34776.92</v>
          </cell>
          <cell r="H362">
            <v>0</v>
          </cell>
        </row>
        <row r="363">
          <cell r="A363">
            <v>3001030023</v>
          </cell>
          <cell r="B363" t="str">
            <v>ΔΗΜΟΣΙΟ-ΥΠΑΔ</v>
          </cell>
          <cell r="C363">
            <v>9411836.94</v>
          </cell>
          <cell r="D363">
            <v>0</v>
          </cell>
          <cell r="E363">
            <v>-6267109.649999999</v>
          </cell>
          <cell r="F363">
            <v>0</v>
          </cell>
          <cell r="G363">
            <v>3144727.29</v>
          </cell>
          <cell r="H363">
            <v>0</v>
          </cell>
        </row>
        <row r="364">
          <cell r="A364">
            <v>3001030024</v>
          </cell>
          <cell r="B364" t="str">
            <v>ΤΑΥΤΕΚΩ (ΗΛΠΑΠ-ΗΣΑΠ)</v>
          </cell>
          <cell r="C364">
            <v>0</v>
          </cell>
          <cell r="D364">
            <v>0</v>
          </cell>
          <cell r="E364">
            <v>0</v>
          </cell>
          <cell r="F364">
            <v>0</v>
          </cell>
          <cell r="G364">
            <v>0</v>
          </cell>
          <cell r="H364">
            <v>0</v>
          </cell>
        </row>
        <row r="365">
          <cell r="A365">
            <v>3001030026</v>
          </cell>
          <cell r="B365" t="str">
            <v>ΤΑΥΤΕΚΩ (ΤΑΠ-ΗΣΑΠ)</v>
          </cell>
          <cell r="C365">
            <v>379.25</v>
          </cell>
          <cell r="D365">
            <v>0</v>
          </cell>
          <cell r="E365">
            <v>-379.25</v>
          </cell>
          <cell r="F365">
            <v>0</v>
          </cell>
          <cell r="G365">
            <v>0</v>
          </cell>
          <cell r="H365">
            <v>0</v>
          </cell>
        </row>
        <row r="366">
          <cell r="A366">
            <v>3002</v>
          </cell>
          <cell r="B366" t="str">
            <v>ΑΠΑΙΤΗΣΕΙΣ ΚΑΤΑ ΦΟΡΕΩΝ ΚΟΙΝΩΝΙΚΗΣ ΑΣΦΑΛΙΣΗΣ ΑΠΟ ΠΑΡΟΧΗ ΥΓΕΙΟΝ.ΥΠΗΡΕΣΙΩΝ (3131,3133,3134,3139 8413)</v>
          </cell>
          <cell r="C366">
            <v>2341965.43</v>
          </cell>
          <cell r="D366">
            <v>0</v>
          </cell>
          <cell r="E366">
            <v>3521589.4899999998</v>
          </cell>
          <cell r="F366">
            <v>0</v>
          </cell>
          <cell r="G366">
            <v>5863554.92</v>
          </cell>
          <cell r="H366">
            <v>0</v>
          </cell>
        </row>
        <row r="367">
          <cell r="A367">
            <v>300200</v>
          </cell>
          <cell r="B367" t="str">
            <v>ΑΣΦΑΛΙΣΤΙΚΑ ΤΑΜΕΙΑ</v>
          </cell>
          <cell r="C367">
            <v>2341965.43</v>
          </cell>
          <cell r="D367">
            <v>0</v>
          </cell>
          <cell r="E367">
            <v>3521589.4899999998</v>
          </cell>
          <cell r="F367">
            <v>0</v>
          </cell>
          <cell r="G367">
            <v>5863554.92</v>
          </cell>
          <cell r="H367">
            <v>0</v>
          </cell>
        </row>
        <row r="368">
          <cell r="A368">
            <v>3002000001</v>
          </cell>
          <cell r="B368" t="str">
            <v>Ι.Κ.Α.</v>
          </cell>
          <cell r="C368">
            <v>2341965.43</v>
          </cell>
          <cell r="D368">
            <v>0</v>
          </cell>
          <cell r="E368">
            <v>3521589.4899999998</v>
          </cell>
          <cell r="F368">
            <v>0</v>
          </cell>
          <cell r="G368">
            <v>5863554.92</v>
          </cell>
          <cell r="H368">
            <v>0</v>
          </cell>
        </row>
        <row r="369">
          <cell r="A369">
            <v>3003</v>
          </cell>
          <cell r="B369" t="str">
            <v>ΑΠΑΙΤΗΣΕΙΣ ΚΑΤΑ ΙΔΙΩΤΩΝ ΑΠΟ ΠΑΡΟΧΗ ΥΓΕΙΟΝΟΜΙΚΩΝ ΥΠΗΡΕΣΙΩΝ (3141,3143,3144,3149 8414)</v>
          </cell>
          <cell r="C369">
            <v>113061.73</v>
          </cell>
          <cell r="D369">
            <v>0</v>
          </cell>
          <cell r="E369">
            <v>-11040.229999999996</v>
          </cell>
          <cell r="F369">
            <v>0</v>
          </cell>
          <cell r="G369">
            <v>102021.5</v>
          </cell>
          <cell r="H369">
            <v>0</v>
          </cell>
        </row>
        <row r="370">
          <cell r="A370">
            <v>300300</v>
          </cell>
          <cell r="B370" t="str">
            <v>ΙΔΙΩΤΙΚΕΣ ΑΣΦΑΛΙΣΤΙΚΕΣ ΕΤΑΙΡΕΙΕΣ</v>
          </cell>
          <cell r="C370">
            <v>0</v>
          </cell>
          <cell r="D370">
            <v>0</v>
          </cell>
          <cell r="E370">
            <v>0</v>
          </cell>
          <cell r="F370">
            <v>0</v>
          </cell>
          <cell r="G370">
            <v>0</v>
          </cell>
          <cell r="H370">
            <v>0</v>
          </cell>
        </row>
        <row r="371">
          <cell r="A371">
            <v>3003000005</v>
          </cell>
          <cell r="B371" t="str">
            <v>ΜΙΝΩΙΚΕΣ ΓΡΑΜΜΕΣ</v>
          </cell>
          <cell r="C371">
            <v>0</v>
          </cell>
          <cell r="D371">
            <v>0</v>
          </cell>
          <cell r="E371">
            <v>0</v>
          </cell>
          <cell r="F371">
            <v>0</v>
          </cell>
          <cell r="G371">
            <v>0</v>
          </cell>
          <cell r="H371">
            <v>0</v>
          </cell>
        </row>
        <row r="372">
          <cell r="A372">
            <v>3003000006</v>
          </cell>
          <cell r="B372" t="str">
            <v>ΑΝΕΚ</v>
          </cell>
          <cell r="C372">
            <v>0</v>
          </cell>
          <cell r="D372">
            <v>0</v>
          </cell>
          <cell r="E372">
            <v>0</v>
          </cell>
          <cell r="F372">
            <v>0</v>
          </cell>
          <cell r="G372">
            <v>0</v>
          </cell>
          <cell r="H372">
            <v>0</v>
          </cell>
        </row>
        <row r="373">
          <cell r="A373">
            <v>3003000010</v>
          </cell>
          <cell r="B373" t="str">
            <v>ΣΩΜΑ ΟΡΚΩΤΩΝ ΕΛΕΓΚΤΩΝ-ΛΟΓΙΣΤΩΝ</v>
          </cell>
          <cell r="C373">
            <v>0</v>
          </cell>
          <cell r="D373">
            <v>0</v>
          </cell>
          <cell r="E373">
            <v>0</v>
          </cell>
          <cell r="F373">
            <v>0</v>
          </cell>
          <cell r="G373">
            <v>0</v>
          </cell>
          <cell r="H373">
            <v>0</v>
          </cell>
        </row>
        <row r="374">
          <cell r="A374">
            <v>300301</v>
          </cell>
          <cell r="B374" t="str">
            <v>ΙΔΙΩΤΕΣ ΑΣΘΕΝΕΙΣ</v>
          </cell>
          <cell r="C374">
            <v>113061.73</v>
          </cell>
          <cell r="D374">
            <v>0</v>
          </cell>
          <cell r="E374">
            <v>-11040.229999999996</v>
          </cell>
          <cell r="F374">
            <v>0</v>
          </cell>
          <cell r="G374">
            <v>102021.5</v>
          </cell>
          <cell r="H374">
            <v>0</v>
          </cell>
        </row>
        <row r="375">
          <cell r="A375">
            <v>3003010001</v>
          </cell>
          <cell r="B375" t="str">
            <v>ΙΔΙΩΤΕΣ ΑΣΘΕΝΕΙΣ (ΕΛΛΗΝΕΣ)</v>
          </cell>
          <cell r="C375">
            <v>113061.73</v>
          </cell>
          <cell r="D375">
            <v>0</v>
          </cell>
          <cell r="E375">
            <v>-11040.229999999996</v>
          </cell>
          <cell r="F375">
            <v>0</v>
          </cell>
          <cell r="G375">
            <v>102021.5</v>
          </cell>
          <cell r="H375">
            <v>0</v>
          </cell>
        </row>
        <row r="376">
          <cell r="A376">
            <v>36</v>
          </cell>
          <cell r="B376" t="str">
            <v>ΜΕΤΑΒΑΤΙΚΟΙ ΛΟΓΑΡΙΑΣΜΟΙ ΕΝΕΡΓΗΤΙΚΟΥ</v>
          </cell>
          <cell r="C376">
            <v>11429305.98</v>
          </cell>
          <cell r="D376">
            <v>0</v>
          </cell>
          <cell r="E376">
            <v>-11197363.34</v>
          </cell>
          <cell r="F376">
            <v>0</v>
          </cell>
          <cell r="G376">
            <v>231942.64</v>
          </cell>
          <cell r="H376">
            <v>0</v>
          </cell>
        </row>
        <row r="377">
          <cell r="A377">
            <v>3601</v>
          </cell>
          <cell r="B377" t="str">
            <v>ΕΣΟΔΑ ΧΡΗΣΕΩΝ ΕΙΣΠΡΑΚΤΕΑ</v>
          </cell>
          <cell r="C377">
            <v>11429305.98</v>
          </cell>
          <cell r="D377">
            <v>0</v>
          </cell>
          <cell r="E377">
            <v>-11197363.34</v>
          </cell>
          <cell r="F377">
            <v>0</v>
          </cell>
          <cell r="G377">
            <v>231942.64</v>
          </cell>
          <cell r="H377">
            <v>0</v>
          </cell>
        </row>
        <row r="378">
          <cell r="A378">
            <v>360100</v>
          </cell>
          <cell r="B378" t="str">
            <v>ΕΣΟΔΑ ΧΡΗΣΕΩΝ ΕΙΣΠΡΑΚΤΕΑ</v>
          </cell>
          <cell r="C378">
            <v>11429305.98</v>
          </cell>
          <cell r="D378">
            <v>0</v>
          </cell>
          <cell r="E378">
            <v>-11197363.34</v>
          </cell>
          <cell r="F378">
            <v>0</v>
          </cell>
          <cell r="G378">
            <v>231942.64</v>
          </cell>
          <cell r="H378">
            <v>0</v>
          </cell>
        </row>
        <row r="379">
          <cell r="A379">
            <v>3601000001</v>
          </cell>
          <cell r="B379" t="str">
            <v>ΕΣΟΔΑ ΧΡΗΣΕΩΝ ΕΙΣΠΡΑΚΤΕΑ</v>
          </cell>
          <cell r="C379">
            <v>11429305.98</v>
          </cell>
          <cell r="D379">
            <v>0</v>
          </cell>
          <cell r="E379">
            <v>-11197363.34</v>
          </cell>
          <cell r="F379">
            <v>0</v>
          </cell>
          <cell r="G379">
            <v>231942.64</v>
          </cell>
          <cell r="H379">
            <v>0</v>
          </cell>
        </row>
        <row r="380">
          <cell r="A380">
            <v>38</v>
          </cell>
          <cell r="B380" t="str">
            <v>ΧΡΗΜΑΤΙΚΑ ΔΙΑΘΕΣΙΜΑ</v>
          </cell>
          <cell r="C380">
            <v>6903452.92</v>
          </cell>
          <cell r="D380">
            <v>39152.26</v>
          </cell>
          <cell r="E380">
            <v>-1454532.2800000003</v>
          </cell>
          <cell r="F380">
            <v>-39152.26</v>
          </cell>
          <cell r="G380">
            <v>5448920.64</v>
          </cell>
          <cell r="H380">
            <v>0</v>
          </cell>
        </row>
        <row r="381">
          <cell r="A381">
            <v>3800</v>
          </cell>
          <cell r="B381" t="str">
            <v>ΤΑΜΕΙΟ</v>
          </cell>
          <cell r="C381">
            <v>15271.46</v>
          </cell>
          <cell r="D381">
            <v>0</v>
          </cell>
          <cell r="E381">
            <v>1000</v>
          </cell>
          <cell r="F381">
            <v>0</v>
          </cell>
          <cell r="G381">
            <v>16271.46</v>
          </cell>
          <cell r="H381">
            <v>0</v>
          </cell>
        </row>
        <row r="382">
          <cell r="A382">
            <v>380021</v>
          </cell>
          <cell r="B382" t="str">
            <v>ΤΑΜΕΙΟ Γ.Ν.Η. ΒΕΝΙΖΕΛΕΙΟ – ΠΑΝΑΝΕΙΟ</v>
          </cell>
          <cell r="C382">
            <v>15271.46</v>
          </cell>
          <cell r="D382">
            <v>0</v>
          </cell>
          <cell r="E382">
            <v>1000</v>
          </cell>
          <cell r="F382">
            <v>0</v>
          </cell>
          <cell r="G382">
            <v>16271.46</v>
          </cell>
          <cell r="H382">
            <v>0</v>
          </cell>
        </row>
        <row r="383">
          <cell r="A383">
            <v>3800210001</v>
          </cell>
          <cell r="B383" t="str">
            <v>ΤΑΜΕΙΟ Γ.Ν.Η. ΒΕΝΙΖΕΛΕΙΟ – ΠΑΝΑΝΕΙΟ</v>
          </cell>
          <cell r="C383">
            <v>15271.46</v>
          </cell>
          <cell r="D383">
            <v>0</v>
          </cell>
          <cell r="E383">
            <v>1000</v>
          </cell>
          <cell r="F383">
            <v>0</v>
          </cell>
          <cell r="G383">
            <v>16271.46</v>
          </cell>
          <cell r="H383">
            <v>0</v>
          </cell>
        </row>
        <row r="384">
          <cell r="A384">
            <v>3803</v>
          </cell>
          <cell r="B384" t="str">
            <v>ΚΑΤΑΘΕΣΕΙΣ ΟΨΕΩΣ ΣΕ ΕΥΡΩ</v>
          </cell>
          <cell r="C384">
            <v>6888181.46</v>
          </cell>
          <cell r="D384">
            <v>39152.26</v>
          </cell>
          <cell r="E384">
            <v>-1455532.2800000003</v>
          </cell>
          <cell r="F384">
            <v>-39152.26</v>
          </cell>
          <cell r="G384">
            <v>5432649.18</v>
          </cell>
          <cell r="H384">
            <v>0</v>
          </cell>
        </row>
        <row r="385">
          <cell r="A385">
            <v>380321</v>
          </cell>
          <cell r="B385" t="str">
            <v>ΚΑΤΑΘΕΣΕΙΣ ΟΨΕΩΣ ΣΕ ΕΥΡΩ Γ.Ν.Η. ΒΕΝΙΖΕΛΕΙΟ – ΠΑΝΑΝΕΙΟ</v>
          </cell>
          <cell r="C385">
            <v>6888181.46</v>
          </cell>
          <cell r="D385">
            <v>39152.26</v>
          </cell>
          <cell r="E385">
            <v>-1455532.2800000003</v>
          </cell>
          <cell r="F385">
            <v>-39152.26</v>
          </cell>
          <cell r="G385">
            <v>5432649.18</v>
          </cell>
          <cell r="H385">
            <v>0</v>
          </cell>
        </row>
        <row r="386">
          <cell r="A386">
            <v>3803210000</v>
          </cell>
          <cell r="B386" t="str">
            <v>ΕΘΝΙΚΗ ΛΟΓ/ΣΜΟΣ ΡΥΘΜΙΣΗΣ</v>
          </cell>
          <cell r="C386">
            <v>0</v>
          </cell>
          <cell r="D386">
            <v>0</v>
          </cell>
          <cell r="E386">
            <v>0</v>
          </cell>
          <cell r="F386">
            <v>0</v>
          </cell>
          <cell r="G386">
            <v>0</v>
          </cell>
          <cell r="H386">
            <v>0</v>
          </cell>
        </row>
        <row r="387">
          <cell r="A387">
            <v>3803210001</v>
          </cell>
          <cell r="B387" t="str">
            <v>Α.Τ.Ε. 366 03 002017 44</v>
          </cell>
          <cell r="C387">
            <v>0</v>
          </cell>
          <cell r="D387">
            <v>0</v>
          </cell>
          <cell r="E387">
            <v>0</v>
          </cell>
          <cell r="F387">
            <v>0</v>
          </cell>
          <cell r="G387">
            <v>0</v>
          </cell>
          <cell r="H387">
            <v>0</v>
          </cell>
        </row>
        <row r="388">
          <cell r="A388">
            <v>3803210002</v>
          </cell>
          <cell r="B388" t="str">
            <v>Α.Τ.Ε. 366 03 002223 84</v>
          </cell>
          <cell r="C388">
            <v>0</v>
          </cell>
          <cell r="D388">
            <v>0</v>
          </cell>
          <cell r="E388">
            <v>0</v>
          </cell>
          <cell r="F388">
            <v>0</v>
          </cell>
          <cell r="G388">
            <v>0</v>
          </cell>
          <cell r="H388">
            <v>0</v>
          </cell>
        </row>
        <row r="389">
          <cell r="A389">
            <v>3803210003</v>
          </cell>
          <cell r="B389" t="str">
            <v>Α.Τ.Ε. 366 03 002225 73</v>
          </cell>
          <cell r="C389">
            <v>0</v>
          </cell>
          <cell r="D389">
            <v>0</v>
          </cell>
          <cell r="E389">
            <v>0</v>
          </cell>
          <cell r="F389">
            <v>0</v>
          </cell>
          <cell r="G389">
            <v>0</v>
          </cell>
          <cell r="H389">
            <v>0</v>
          </cell>
        </row>
        <row r="390">
          <cell r="A390">
            <v>3803210011</v>
          </cell>
          <cell r="B390" t="str">
            <v>Α.Τ.Ε. 366 03 002229 51</v>
          </cell>
          <cell r="C390">
            <v>0</v>
          </cell>
          <cell r="D390">
            <v>0</v>
          </cell>
          <cell r="E390">
            <v>0</v>
          </cell>
          <cell r="F390">
            <v>0</v>
          </cell>
          <cell r="G390">
            <v>0</v>
          </cell>
          <cell r="H390">
            <v>0</v>
          </cell>
        </row>
        <row r="391">
          <cell r="A391">
            <v>3803210012</v>
          </cell>
          <cell r="B391" t="str">
            <v>Α.Τ.Ε. 366 03 002230 93</v>
          </cell>
          <cell r="C391">
            <v>0</v>
          </cell>
          <cell r="D391">
            <v>0</v>
          </cell>
          <cell r="E391">
            <v>0</v>
          </cell>
          <cell r="F391">
            <v>0</v>
          </cell>
          <cell r="G391">
            <v>0</v>
          </cell>
          <cell r="H391">
            <v>0</v>
          </cell>
        </row>
        <row r="392">
          <cell r="A392">
            <v>3803210015</v>
          </cell>
          <cell r="B392" t="str">
            <v>Α.Τ.Ε. 366 03 002163 17 (ΕΛΛΑΠΙ)</v>
          </cell>
          <cell r="C392">
            <v>0</v>
          </cell>
          <cell r="D392">
            <v>0</v>
          </cell>
          <cell r="E392">
            <v>0</v>
          </cell>
          <cell r="F392">
            <v>0</v>
          </cell>
          <cell r="G392">
            <v>0</v>
          </cell>
          <cell r="H392">
            <v>0</v>
          </cell>
        </row>
        <row r="393">
          <cell r="A393">
            <v>3803210020</v>
          </cell>
          <cell r="B393" t="str">
            <v>Τ.Ε. 250053</v>
          </cell>
          <cell r="C393">
            <v>994410.96</v>
          </cell>
          <cell r="D393">
            <v>0</v>
          </cell>
          <cell r="E393">
            <v>-954902.6599999999</v>
          </cell>
          <cell r="F393">
            <v>0</v>
          </cell>
          <cell r="G393">
            <v>39508.3</v>
          </cell>
          <cell r="H393">
            <v>0</v>
          </cell>
        </row>
        <row r="394">
          <cell r="A394">
            <v>3803210021</v>
          </cell>
          <cell r="B394" t="str">
            <v>T.E. 231/1202101600024018 (ΠΑΝΑΝΕΙΟ)</v>
          </cell>
          <cell r="C394">
            <v>45000</v>
          </cell>
          <cell r="D394">
            <v>0</v>
          </cell>
          <cell r="E394">
            <v>-45000</v>
          </cell>
          <cell r="F394">
            <v>0</v>
          </cell>
          <cell r="G394">
            <v>0</v>
          </cell>
          <cell r="H394">
            <v>0</v>
          </cell>
        </row>
        <row r="395">
          <cell r="A395">
            <v>3803210022</v>
          </cell>
          <cell r="B395" t="str">
            <v>Τ.Ε. 1119/1004109130090017 (ΙΑΤΡΟΠΑΙΔ.)</v>
          </cell>
          <cell r="C395">
            <v>28451.44</v>
          </cell>
          <cell r="D395">
            <v>0</v>
          </cell>
          <cell r="E395">
            <v>-28451.44</v>
          </cell>
          <cell r="F395">
            <v>0</v>
          </cell>
          <cell r="G395">
            <v>0</v>
          </cell>
          <cell r="H395">
            <v>0</v>
          </cell>
        </row>
        <row r="396">
          <cell r="A396">
            <v>3803210023</v>
          </cell>
          <cell r="B396" t="str">
            <v>Τ.Ε. 1005109130130010 - ΚΑΤΑΣΚΕΥΗ ΝΕΩΝ ΧΕΙΡΟΥΡΓΕΙΩΝ ΚΛΠ.</v>
          </cell>
          <cell r="C396">
            <v>0.01</v>
          </cell>
          <cell r="D396">
            <v>0</v>
          </cell>
          <cell r="E396">
            <v>0</v>
          </cell>
          <cell r="F396">
            <v>0</v>
          </cell>
          <cell r="G396">
            <v>0.01</v>
          </cell>
          <cell r="H396">
            <v>0</v>
          </cell>
        </row>
        <row r="397">
          <cell r="A397">
            <v>38032168</v>
          </cell>
          <cell r="B397" t="str">
            <v>ΠΑΓΚΡΗΤΙΑ ΚΑΤΑΘΕΣΕΙΣ ΟΨΕΩΣ ΣΕ ΕΥΡΩ Γ.Ν.Η. ΒΕΝΙΖΕΛΕΙΟ – ΠΑΝΑΝΕΙΟ</v>
          </cell>
          <cell r="C397">
            <v>5820319.05</v>
          </cell>
          <cell r="D397">
            <v>39152.26</v>
          </cell>
          <cell r="E397">
            <v>-427178.1799999997</v>
          </cell>
          <cell r="F397">
            <v>-39152.26</v>
          </cell>
          <cell r="G397">
            <v>5393140.87</v>
          </cell>
          <cell r="H397">
            <v>0</v>
          </cell>
        </row>
        <row r="398">
          <cell r="A398">
            <v>380321686864</v>
          </cell>
          <cell r="B398" t="str">
            <v>ΠΑΓΚΡΗΤΙΑ ΣΥΝ/ΚΗ ΑΡ.ΛΟΓ.116864</v>
          </cell>
          <cell r="C398">
            <v>2399828.03</v>
          </cell>
          <cell r="D398">
            <v>0</v>
          </cell>
          <cell r="E398">
            <v>-2278617.3099999996</v>
          </cell>
          <cell r="F398">
            <v>0</v>
          </cell>
          <cell r="G398">
            <v>121210.72</v>
          </cell>
          <cell r="H398">
            <v>0</v>
          </cell>
        </row>
        <row r="399">
          <cell r="A399">
            <v>380321686865</v>
          </cell>
          <cell r="B399" t="str">
            <v>ΠΑΓΚΡΗΤΙΑ ΣΥΝ/ΚΗ ΑΡ.ΛΟΓ.116865</v>
          </cell>
          <cell r="C399">
            <v>269449.9</v>
          </cell>
          <cell r="D399">
            <v>0</v>
          </cell>
          <cell r="E399">
            <v>-214114.90000000002</v>
          </cell>
          <cell r="F399">
            <v>0</v>
          </cell>
          <cell r="G399">
            <v>55335</v>
          </cell>
          <cell r="H399">
            <v>0</v>
          </cell>
        </row>
        <row r="400">
          <cell r="A400">
            <v>380321686866</v>
          </cell>
          <cell r="B400" t="str">
            <v>ΠΑΓΚΡΗΤΙΑ ΣΥΝ/ΚΗ ΑΡ.ΛΟΓ.116866</v>
          </cell>
          <cell r="C400">
            <v>992733.75</v>
          </cell>
          <cell r="D400">
            <v>0</v>
          </cell>
          <cell r="E400">
            <v>3985000.55</v>
          </cell>
          <cell r="F400">
            <v>0</v>
          </cell>
          <cell r="G400">
            <v>4977734.3</v>
          </cell>
          <cell r="H400">
            <v>0</v>
          </cell>
        </row>
        <row r="401">
          <cell r="A401">
            <v>380321686869</v>
          </cell>
          <cell r="B401" t="str">
            <v>ΠΑΓΚΡΗΤΙΑ ΣΥΝ/ΚΗ ΑΡ.ΛΟΓ.116869</v>
          </cell>
          <cell r="C401">
            <v>42.07</v>
          </cell>
          <cell r="D401">
            <v>0</v>
          </cell>
          <cell r="E401">
            <v>-42.06</v>
          </cell>
          <cell r="F401">
            <v>0</v>
          </cell>
          <cell r="G401">
            <v>0.01</v>
          </cell>
          <cell r="H401">
            <v>0</v>
          </cell>
        </row>
        <row r="402">
          <cell r="A402">
            <v>380321686870</v>
          </cell>
          <cell r="B402" t="str">
            <v>ΠΑΓΚΡΗΤΙΑ ΣΥΝ/ΚΗ ΑΡ.ΛΟΓ.116870</v>
          </cell>
          <cell r="C402">
            <v>1922212.98</v>
          </cell>
          <cell r="D402">
            <v>0</v>
          </cell>
          <cell r="E402">
            <v>-1721862.21</v>
          </cell>
          <cell r="F402">
            <v>0</v>
          </cell>
          <cell r="G402">
            <v>200350.77</v>
          </cell>
          <cell r="H402">
            <v>0</v>
          </cell>
        </row>
        <row r="403">
          <cell r="A403">
            <v>380321686871</v>
          </cell>
          <cell r="B403" t="str">
            <v>ΠΑΓΚΡΗΤΙΑ ΣΥΝ/ΚΗ ΑΡ.ΛΟΓ.116871</v>
          </cell>
          <cell r="C403">
            <v>68760.2</v>
          </cell>
          <cell r="D403">
            <v>0</v>
          </cell>
          <cell r="E403">
            <v>-59899.35</v>
          </cell>
          <cell r="F403">
            <v>0</v>
          </cell>
          <cell r="G403">
            <v>8860.85</v>
          </cell>
          <cell r="H403">
            <v>0</v>
          </cell>
        </row>
        <row r="404">
          <cell r="A404">
            <v>380321686872</v>
          </cell>
          <cell r="B404" t="str">
            <v>ΠΑΓΚΡΗΤΙΑ ΣΥΝ/ΚΗ ΑΡ.ΛΟΓ.116872</v>
          </cell>
          <cell r="C404">
            <v>167288.66</v>
          </cell>
          <cell r="D404">
            <v>39152.26</v>
          </cell>
          <cell r="E404">
            <v>-137639.44</v>
          </cell>
          <cell r="F404">
            <v>-39152.26</v>
          </cell>
          <cell r="G404">
            <v>29649.22</v>
          </cell>
          <cell r="H404">
            <v>0</v>
          </cell>
        </row>
        <row r="405">
          <cell r="A405">
            <v>380321686874</v>
          </cell>
          <cell r="B405" t="str">
            <v>ΠΑΓΚΡΗΤΙΑ ΣΥΝ/ΚΗ ΑΡ.ΛΟΓ.116874</v>
          </cell>
          <cell r="C405">
            <v>3.46</v>
          </cell>
          <cell r="D405">
            <v>0</v>
          </cell>
          <cell r="E405">
            <v>-3.46</v>
          </cell>
          <cell r="F405">
            <v>0</v>
          </cell>
          <cell r="G405">
            <v>0</v>
          </cell>
          <cell r="H405">
            <v>0</v>
          </cell>
        </row>
        <row r="406">
          <cell r="A406">
            <v>40</v>
          </cell>
          <cell r="B406" t="str">
            <v>ΚΕΦΑΛΑΙΟ</v>
          </cell>
          <cell r="C406">
            <v>0</v>
          </cell>
          <cell r="D406">
            <v>18365847.64</v>
          </cell>
          <cell r="E406">
            <v>0</v>
          </cell>
          <cell r="F406">
            <v>0</v>
          </cell>
          <cell r="G406">
            <v>0</v>
          </cell>
          <cell r="H406">
            <v>18365847.64</v>
          </cell>
        </row>
        <row r="407">
          <cell r="A407">
            <v>4010</v>
          </cell>
          <cell r="B407" t="str">
            <v>ΚΑΤΑΒΛΗΜΕΝΟ ΚΕΦΑΛΑΙΟ Ν.Π.Δ.Δ.</v>
          </cell>
          <cell r="C407">
            <v>0</v>
          </cell>
          <cell r="D407">
            <v>17202195.66</v>
          </cell>
          <cell r="E407">
            <v>0</v>
          </cell>
          <cell r="F407">
            <v>0</v>
          </cell>
          <cell r="G407">
            <v>0</v>
          </cell>
          <cell r="H407">
            <v>17202195.66</v>
          </cell>
        </row>
        <row r="408">
          <cell r="A408">
            <v>401000</v>
          </cell>
          <cell r="B408" t="str">
            <v>ΚΑΤΑΒΛΗΜΕΝΟ ΚΕΦΑΛΑΙΟ Ν.Π.Δ.Δ.</v>
          </cell>
          <cell r="C408">
            <v>0</v>
          </cell>
          <cell r="D408">
            <v>17202195.66</v>
          </cell>
          <cell r="E408">
            <v>0</v>
          </cell>
          <cell r="F408">
            <v>0</v>
          </cell>
          <cell r="G408">
            <v>0</v>
          </cell>
          <cell r="H408">
            <v>17202195.66</v>
          </cell>
        </row>
        <row r="409">
          <cell r="A409">
            <v>4010000001</v>
          </cell>
          <cell r="B409" t="str">
            <v>ΚΑΤΑΒΛΗΜΕΝΟ ΚΕΦΑΛΑΙΟ Ν.Π.Δ.Δ.</v>
          </cell>
          <cell r="C409">
            <v>0</v>
          </cell>
          <cell r="D409">
            <v>17202195.66</v>
          </cell>
          <cell r="E409">
            <v>0</v>
          </cell>
          <cell r="F409">
            <v>0</v>
          </cell>
          <cell r="G409">
            <v>0</v>
          </cell>
          <cell r="H409">
            <v>17202195.66</v>
          </cell>
        </row>
        <row r="410">
          <cell r="A410">
            <v>4020</v>
          </cell>
          <cell r="B410" t="str">
            <v>ΚΕΦΑΛΑΙΟ</v>
          </cell>
          <cell r="C410">
            <v>0</v>
          </cell>
          <cell r="D410">
            <v>1163651.98</v>
          </cell>
          <cell r="E410">
            <v>0</v>
          </cell>
          <cell r="F410">
            <v>0</v>
          </cell>
          <cell r="G410">
            <v>0</v>
          </cell>
          <cell r="H410">
            <v>1163651.98</v>
          </cell>
        </row>
        <row r="411">
          <cell r="A411">
            <v>402000</v>
          </cell>
          <cell r="B411" t="str">
            <v>ΚΕΦΑΛΑΙΟ</v>
          </cell>
          <cell r="C411">
            <v>0</v>
          </cell>
          <cell r="D411">
            <v>1163651.98</v>
          </cell>
          <cell r="E411">
            <v>0</v>
          </cell>
          <cell r="F411">
            <v>0</v>
          </cell>
          <cell r="G411">
            <v>0</v>
          </cell>
          <cell r="H411">
            <v>1163651.98</v>
          </cell>
        </row>
        <row r="412">
          <cell r="A412">
            <v>4020000001</v>
          </cell>
          <cell r="B412" t="str">
            <v>ΚΕΦΑΛΑΙΟ</v>
          </cell>
          <cell r="C412">
            <v>0</v>
          </cell>
          <cell r="D412">
            <v>1163651.98</v>
          </cell>
          <cell r="E412">
            <v>0</v>
          </cell>
          <cell r="F412">
            <v>0</v>
          </cell>
          <cell r="G412">
            <v>0</v>
          </cell>
          <cell r="H412">
            <v>1163651.98</v>
          </cell>
        </row>
        <row r="413">
          <cell r="A413">
            <v>42</v>
          </cell>
          <cell r="B413" t="str">
            <v>ΑΠΟΤΕΛΕΣΜΑΤΑ ΕΙΣ ΝΕΟ</v>
          </cell>
          <cell r="C413">
            <v>19678417.9</v>
          </cell>
          <cell r="D413">
            <v>0</v>
          </cell>
          <cell r="E413">
            <v>0</v>
          </cell>
          <cell r="F413">
            <v>0</v>
          </cell>
          <cell r="G413">
            <v>19678417.9</v>
          </cell>
          <cell r="H413">
            <v>0</v>
          </cell>
        </row>
        <row r="414">
          <cell r="A414">
            <v>4201</v>
          </cell>
          <cell r="B414" t="str">
            <v>ΕΛΛΕΙΜΜΑ ΧΡΗΣΕΩΝ ΕΙΣ ΝΕΟΝ</v>
          </cell>
          <cell r="C414">
            <v>19678417.9</v>
          </cell>
          <cell r="D414">
            <v>0</v>
          </cell>
          <cell r="E414">
            <v>0</v>
          </cell>
          <cell r="F414">
            <v>0</v>
          </cell>
          <cell r="G414">
            <v>19678417.9</v>
          </cell>
          <cell r="H414">
            <v>0</v>
          </cell>
        </row>
        <row r="415">
          <cell r="A415">
            <v>420100</v>
          </cell>
          <cell r="B415" t="str">
            <v>ΕΛΛΕΙΜΜΑ ΧΡΗΣΕΩΝ ΕΙΣ ΝΕΟΝ</v>
          </cell>
          <cell r="C415">
            <v>19678417.9</v>
          </cell>
          <cell r="D415">
            <v>0</v>
          </cell>
          <cell r="E415">
            <v>0</v>
          </cell>
          <cell r="F415">
            <v>0</v>
          </cell>
          <cell r="G415">
            <v>19678417.9</v>
          </cell>
          <cell r="H415">
            <v>0</v>
          </cell>
        </row>
        <row r="416">
          <cell r="A416">
            <v>4201002100</v>
          </cell>
          <cell r="B416" t="str">
            <v>ΕΛΛΕΙΜΑ ΧΡΗΣΕΩΝ ΕΙΣ ΝΕΟΝ ΒΕΝΙΖΕΛΕΙΟ</v>
          </cell>
          <cell r="C416">
            <v>19678417.9</v>
          </cell>
          <cell r="D416">
            <v>0</v>
          </cell>
          <cell r="E416">
            <v>0</v>
          </cell>
          <cell r="F416">
            <v>0</v>
          </cell>
          <cell r="G416">
            <v>19678417.9</v>
          </cell>
          <cell r="H416">
            <v>0</v>
          </cell>
        </row>
        <row r="417">
          <cell r="A417">
            <v>43</v>
          </cell>
          <cell r="B417" t="str">
            <v>ΕΠΙΧΟΡΗΓΗΣΕΙΣ ΕΠΕΝΔΥΣΕΩΝ</v>
          </cell>
          <cell r="C417">
            <v>2190667.33</v>
          </cell>
          <cell r="D417">
            <v>8137246.35</v>
          </cell>
          <cell r="E417">
            <v>-2190667.33</v>
          </cell>
          <cell r="F417">
            <v>-2792851.4799999995</v>
          </cell>
          <cell r="G417">
            <v>0</v>
          </cell>
          <cell r="H417">
            <v>5344394.87</v>
          </cell>
        </row>
        <row r="418">
          <cell r="A418">
            <v>4300</v>
          </cell>
          <cell r="B418" t="str">
            <v>ΕΠΙΧΟΡΗΓΗΣΕΙΣ ΜΕΣΩ ΤΑΚΤΙΚΟΥ ΚΡΑΤΙΚΟΥ ΠΡΟΥΠΟΛΟΓΙΣΜΟΥ</v>
          </cell>
          <cell r="C418">
            <v>0</v>
          </cell>
          <cell r="D418">
            <v>250000</v>
          </cell>
          <cell r="E418">
            <v>0</v>
          </cell>
          <cell r="F418">
            <v>0</v>
          </cell>
          <cell r="G418">
            <v>0</v>
          </cell>
          <cell r="H418">
            <v>250000</v>
          </cell>
        </row>
        <row r="419">
          <cell r="A419">
            <v>430003</v>
          </cell>
          <cell r="B419" t="str">
            <v>ΕΠΙΧ/ΣΕΙΣ ΤΚΠ ΓΙΑ ΜΕΤΑΦΟΡΙΚΑ ΜΕΣΑ</v>
          </cell>
          <cell r="C419">
            <v>0</v>
          </cell>
          <cell r="D419">
            <v>250000</v>
          </cell>
          <cell r="E419">
            <v>0</v>
          </cell>
          <cell r="F419">
            <v>0</v>
          </cell>
          <cell r="G419">
            <v>0</v>
          </cell>
          <cell r="H419">
            <v>250000</v>
          </cell>
        </row>
        <row r="420">
          <cell r="A420">
            <v>4300032100</v>
          </cell>
          <cell r="B420" t="str">
            <v>ΕΠΙΧ/ΣΕΙΣ ΤΚΠ ΓΙΑ ΜΕΤΑΦΟΡΙΚΑ ΜΕΣΑ Γ.Ν.Η. ΒΕΝΙΖΕΛΕΙΟ – ΠΑΝΑΝΕΙΟ</v>
          </cell>
          <cell r="C420">
            <v>0</v>
          </cell>
          <cell r="D420">
            <v>250000</v>
          </cell>
          <cell r="E420">
            <v>0</v>
          </cell>
          <cell r="F420">
            <v>0</v>
          </cell>
          <cell r="G420">
            <v>0</v>
          </cell>
          <cell r="H420">
            <v>250000</v>
          </cell>
        </row>
        <row r="421">
          <cell r="A421">
            <v>4301</v>
          </cell>
          <cell r="B421" t="str">
            <v>ΕΠΙΧΟΡΗΓΗΣΕΙΣ ΜΕΣΩ ΠΡΟΓΡΑΜΜΑΤΟΣ ΔΗΜΟΣΙΩΝ ΕΠΕΝΔΥΣΕΩΝ</v>
          </cell>
          <cell r="C421">
            <v>0</v>
          </cell>
          <cell r="D421">
            <v>5048976.09</v>
          </cell>
          <cell r="E421">
            <v>0</v>
          </cell>
          <cell r="F421">
            <v>35000</v>
          </cell>
          <cell r="G421">
            <v>0</v>
          </cell>
          <cell r="H421">
            <v>5083976.09</v>
          </cell>
        </row>
        <row r="422">
          <cell r="A422">
            <v>430101</v>
          </cell>
          <cell r="B422" t="str">
            <v>ΕΠΙΧ/ΣΕΙΣ ΔΗΜ.ΕΠΕΝΔ. ΓΙΑ ΑΓΟΡΑ,ΕΠΙΣΚΕΥΗ &amp; ΣΥΝ/ΣΗ ΚΤΙΡΙΩΝ &amp; ΕΓΚ/ΣΕΙΣ ΣΕ ΑΥΤΑ</v>
          </cell>
          <cell r="C422">
            <v>0</v>
          </cell>
          <cell r="D422">
            <v>4753128.08</v>
          </cell>
          <cell r="E422">
            <v>0</v>
          </cell>
          <cell r="F422">
            <v>35000</v>
          </cell>
          <cell r="G422">
            <v>0</v>
          </cell>
          <cell r="H422">
            <v>4788128.08</v>
          </cell>
        </row>
        <row r="423">
          <cell r="A423">
            <v>4301010000</v>
          </cell>
          <cell r="B423" t="str">
            <v>ΕΠΙΧΟΡΗΓΗΣΗ ΠΑΝΑΝΕΙΟΥ</v>
          </cell>
          <cell r="C423">
            <v>0</v>
          </cell>
          <cell r="D423">
            <v>919805.95</v>
          </cell>
          <cell r="E423">
            <v>0</v>
          </cell>
          <cell r="F423">
            <v>35000</v>
          </cell>
          <cell r="G423">
            <v>0</v>
          </cell>
          <cell r="H423">
            <v>954805.95</v>
          </cell>
        </row>
        <row r="424">
          <cell r="A424">
            <v>4301010001</v>
          </cell>
          <cell r="B424" t="str">
            <v>ΕΠΙΧΟΡΗΓΗΣΗ ΝΕΩΝ ΧΕΙΡΟΥΡΓΕΙΩΝ</v>
          </cell>
          <cell r="C424">
            <v>0</v>
          </cell>
          <cell r="D424">
            <v>3833322.13</v>
          </cell>
          <cell r="E424">
            <v>0</v>
          </cell>
          <cell r="F424">
            <v>0</v>
          </cell>
          <cell r="G424">
            <v>0</v>
          </cell>
          <cell r="H424">
            <v>3833322.13</v>
          </cell>
        </row>
        <row r="425">
          <cell r="A425">
            <v>4301012101</v>
          </cell>
          <cell r="B425" t="str">
            <v>ΕΠΙΧ/ΣΕΙΣ ΔΗΜ.ΕΠΕΝΔ. ΓΙΑ ΑΓΟΡΑ,ΕΠΙΣΚ.,ΣΥΝ/ΣΗ ΚΤΙΡΙΩΝ &amp; ΕΓΚ/ΣΕΙΣ ΣΕ ΑΥΤΑ Γ.Ν.Η. ΒΕΝΙΖΕΛΕΙΟ – ΠΑΝΑΝΕΙΟ</v>
          </cell>
          <cell r="C425">
            <v>0</v>
          </cell>
          <cell r="D425">
            <v>0</v>
          </cell>
          <cell r="E425">
            <v>0</v>
          </cell>
          <cell r="F425">
            <v>0</v>
          </cell>
          <cell r="G425">
            <v>0</v>
          </cell>
          <cell r="H425">
            <v>0</v>
          </cell>
        </row>
        <row r="426">
          <cell r="A426">
            <v>430102</v>
          </cell>
          <cell r="B426" t="str">
            <v>ΕΠΙΧ/ΣΕΙΣ ΔΗΜ.ΕΠΕΝΔ.ΓΙΑ ΜΗΧ/ΤΑ -ΤΕΧΝ.ΕΓΚ/ΣΕΩΝ &amp; ΛΟΙΠΟΣ ΕΞΟΠΛ.</v>
          </cell>
          <cell r="C426">
            <v>0</v>
          </cell>
          <cell r="D426">
            <v>295848.01</v>
          </cell>
          <cell r="E426">
            <v>0</v>
          </cell>
          <cell r="F426">
            <v>0</v>
          </cell>
          <cell r="G426">
            <v>0</v>
          </cell>
          <cell r="H426">
            <v>295848.01</v>
          </cell>
        </row>
        <row r="427">
          <cell r="A427">
            <v>4301022101</v>
          </cell>
          <cell r="B427" t="str">
            <v>ΕΠΙΧ/ΣΕΙΣ ΔΗΜ.ΕΠΕΝΔ.ΓΙΑ ΜΗΧ/ΤΑ-ΤΕΧΝ.ΕΓΚ/ΣΕΩΝ &amp; ΛΟΙΠΟΣ ΕΞΟΠ. Γ.Ν.Η. ΒΕΝΙΖΕΛΕΙΟ – ΠΑΝΑΝΕΙΟ</v>
          </cell>
          <cell r="C427">
            <v>0</v>
          </cell>
          <cell r="D427">
            <v>295848.01</v>
          </cell>
          <cell r="E427">
            <v>0</v>
          </cell>
          <cell r="F427">
            <v>0</v>
          </cell>
          <cell r="G427">
            <v>0</v>
          </cell>
          <cell r="H427">
            <v>295848.01</v>
          </cell>
        </row>
        <row r="428">
          <cell r="A428">
            <v>4304</v>
          </cell>
          <cell r="B428" t="str">
            <v>ΕΠΙΧΟΡΗΓΗΣΕΙΣ ΕΥΡΩΠΑΙΚΗΣ ΕΝΩΣΗΣ</v>
          </cell>
          <cell r="C428">
            <v>0</v>
          </cell>
          <cell r="D428">
            <v>2838270.26</v>
          </cell>
          <cell r="E428">
            <v>0</v>
          </cell>
          <cell r="F428">
            <v>0</v>
          </cell>
          <cell r="G428">
            <v>0</v>
          </cell>
          <cell r="H428">
            <v>2838270.26</v>
          </cell>
        </row>
        <row r="429">
          <cell r="A429">
            <v>430402</v>
          </cell>
          <cell r="B429" t="str">
            <v>ΕΠΙΧ/ΣΗ ΕΥΡ.ΕΝΩΣΗΣ ΓΙΑ ΑΓΟΡΑ ΜΗΧ/ΤΩΝ-ΤΕΧΝ.ΕΓΚ/ΣΕΩΝ ΚΑΙ ΛΟΙΠΟΥ ΕΞΟΠΛΙΣΜΟΥ</v>
          </cell>
          <cell r="C429">
            <v>0</v>
          </cell>
          <cell r="D429">
            <v>2838270.26</v>
          </cell>
          <cell r="E429">
            <v>0</v>
          </cell>
          <cell r="F429">
            <v>0</v>
          </cell>
          <cell r="G429">
            <v>0</v>
          </cell>
          <cell r="H429">
            <v>2838270.26</v>
          </cell>
        </row>
        <row r="430">
          <cell r="A430">
            <v>4304022101</v>
          </cell>
          <cell r="B430" t="str">
            <v>ΕΠΙΧΟΡΗΓΗΣΕΙΣ ΕΥΡ.ΕΝΩΣΗΣ (Γ.Κ.Π.Σ.)</v>
          </cell>
          <cell r="C430">
            <v>0</v>
          </cell>
          <cell r="D430">
            <v>2838270.26</v>
          </cell>
          <cell r="E430">
            <v>0</v>
          </cell>
          <cell r="F430">
            <v>0</v>
          </cell>
          <cell r="G430">
            <v>0</v>
          </cell>
          <cell r="H430">
            <v>2838270.26</v>
          </cell>
        </row>
        <row r="431">
          <cell r="A431">
            <v>4399</v>
          </cell>
          <cell r="B431" t="str">
            <v>ΕΠΙΧΟΡΗΓΗΣΕΙΣ ΕΠΕΝΔΥΣΕΩΝ ΠΟΥ ΔΕΝ ΑΠΟΡΡΟΦΗΘΗΚΑΝ - ΑΝΤΙΘΕΤΟΣ ΛΟΓΑΡΙΑΣΜΟΣ</v>
          </cell>
          <cell r="C431">
            <v>2190667.33</v>
          </cell>
          <cell r="D431">
            <v>0</v>
          </cell>
          <cell r="E431">
            <v>637184.1499999999</v>
          </cell>
          <cell r="F431">
            <v>0</v>
          </cell>
          <cell r="G431">
            <v>2827851.48</v>
          </cell>
          <cell r="H431">
            <v>0</v>
          </cell>
        </row>
        <row r="432">
          <cell r="A432">
            <v>439900</v>
          </cell>
          <cell r="B432" t="str">
            <v>ΕΠΙΧΟΡΗΓΗΣΕΙΣ ΕΠΕΝΔΥΣΕΩΝ ΠΟΥ ΔΕΝ ΑΠΟΡΡΟΦΗΘΗΚΑΝ - ΑΝΤΙΘΕΤΟΣ ΛΟΓΑΡΙΑΣΜΟΣ</v>
          </cell>
          <cell r="C432">
            <v>2190667.33</v>
          </cell>
          <cell r="D432">
            <v>0</v>
          </cell>
          <cell r="E432">
            <v>637184.1499999999</v>
          </cell>
          <cell r="F432">
            <v>0</v>
          </cell>
          <cell r="G432">
            <v>2827851.48</v>
          </cell>
          <cell r="H432">
            <v>0</v>
          </cell>
        </row>
        <row r="433">
          <cell r="A433">
            <v>4399002100</v>
          </cell>
          <cell r="B433" t="str">
            <v>ΕΠΙΧΟΡΗΓΗΣΕΙΣ ΕΠΕΝΔΥΣΕΩΝ ΠΟΥ ΔΕΝ ΑΠΟΡΡΟΦΗΘΗΚΑΝ - ΑΝΤΙΘΕΤΟΣ ΛΟΓΑΡΙΑΣΜΟΣ Γ.Ν. ΒΕΝΙΖΕΛΕΙΟ - ΠΑΝΑΝΕΙΟ</v>
          </cell>
          <cell r="C433">
            <v>2190667.33</v>
          </cell>
          <cell r="D433">
            <v>0</v>
          </cell>
          <cell r="E433">
            <v>637184.1499999999</v>
          </cell>
          <cell r="F433">
            <v>0</v>
          </cell>
          <cell r="G433">
            <v>2827851.48</v>
          </cell>
          <cell r="H433">
            <v>0</v>
          </cell>
        </row>
        <row r="434">
          <cell r="A434">
            <v>50</v>
          </cell>
          <cell r="B434" t="str">
            <v>ΠΡΟΜΗΘΕΥΤΕΣ</v>
          </cell>
          <cell r="C434">
            <v>0</v>
          </cell>
          <cell r="D434">
            <v>80124164.18</v>
          </cell>
          <cell r="E434">
            <v>0</v>
          </cell>
          <cell r="F434">
            <v>-56621587.00000001</v>
          </cell>
          <cell r="G434">
            <v>0</v>
          </cell>
          <cell r="H434">
            <v>23502577.18</v>
          </cell>
        </row>
        <row r="435">
          <cell r="A435">
            <v>5000</v>
          </cell>
          <cell r="B435" t="str">
            <v>ΠΡΟΜΗΘΕΥΤΕΣ ΕΣΩΤΕΡΙΚΟΥ</v>
          </cell>
          <cell r="C435">
            <v>0</v>
          </cell>
          <cell r="D435">
            <v>74423493.53</v>
          </cell>
          <cell r="E435">
            <v>0</v>
          </cell>
          <cell r="F435">
            <v>-52543102.86</v>
          </cell>
          <cell r="G435">
            <v>0</v>
          </cell>
          <cell r="H435">
            <v>21880390.67</v>
          </cell>
        </row>
        <row r="436">
          <cell r="A436">
            <v>500000</v>
          </cell>
          <cell r="B436" t="str">
            <v>ΠΡΟΜΗΘΕΥΤΕΣ ΕΣΩΤΕΡΙΚΟΥ</v>
          </cell>
          <cell r="C436">
            <v>0</v>
          </cell>
          <cell r="D436">
            <v>74423493.53</v>
          </cell>
          <cell r="E436">
            <v>0</v>
          </cell>
          <cell r="F436">
            <v>-52543102.86</v>
          </cell>
          <cell r="G436">
            <v>0</v>
          </cell>
          <cell r="H436">
            <v>21880390.67</v>
          </cell>
        </row>
        <row r="437">
          <cell r="A437">
            <v>5000000000</v>
          </cell>
          <cell r="B437" t="str">
            <v>ΠΡΟΜΗΘΕΥΤΕΣ ΕΣΩΤΕΡΙΚΟΥ</v>
          </cell>
          <cell r="C437">
            <v>0</v>
          </cell>
          <cell r="D437">
            <v>74423493.53</v>
          </cell>
          <cell r="E437">
            <v>0</v>
          </cell>
          <cell r="F437">
            <v>-52543102.86</v>
          </cell>
          <cell r="G437">
            <v>0</v>
          </cell>
          <cell r="H437">
            <v>21880390.67</v>
          </cell>
        </row>
        <row r="438">
          <cell r="A438">
            <v>5099</v>
          </cell>
          <cell r="B438" t="str">
            <v>ΕΝΔΙΑΜΕΣΟΣ ΛΟΓΑΡΙΑΣΜΟΣ</v>
          </cell>
          <cell r="C438">
            <v>0</v>
          </cell>
          <cell r="D438">
            <v>5700670.65</v>
          </cell>
          <cell r="E438">
            <v>0</v>
          </cell>
          <cell r="F438">
            <v>-4078484.1400000006</v>
          </cell>
          <cell r="G438">
            <v>0</v>
          </cell>
          <cell r="H438">
            <v>1622186.51</v>
          </cell>
        </row>
        <row r="439">
          <cell r="A439">
            <v>509900</v>
          </cell>
          <cell r="B439" t="str">
            <v>ΕΝΔΙΑΜΕΣΟΣ ΛΟΓΑΡΙΑΣΜΟΣ ΚΡΑΤΗΣΕΩΝ</v>
          </cell>
          <cell r="C439">
            <v>0</v>
          </cell>
          <cell r="D439">
            <v>5700670.65</v>
          </cell>
          <cell r="E439">
            <v>0</v>
          </cell>
          <cell r="F439">
            <v>-4078484.1400000006</v>
          </cell>
          <cell r="G439">
            <v>0</v>
          </cell>
          <cell r="H439">
            <v>1622186.51</v>
          </cell>
        </row>
        <row r="440">
          <cell r="A440">
            <v>5099000001</v>
          </cell>
          <cell r="B440" t="str">
            <v>ΕΝΔΙΑΜΕΣΟΣ ΛΟΓΑΡΙΑΣΜΟΣ ΚΡΑΤΗΣΕΩΝ</v>
          </cell>
          <cell r="C440">
            <v>0</v>
          </cell>
          <cell r="D440">
            <v>5700670.65</v>
          </cell>
          <cell r="E440">
            <v>0</v>
          </cell>
          <cell r="F440">
            <v>-4078484.1400000006</v>
          </cell>
          <cell r="G440">
            <v>0</v>
          </cell>
          <cell r="H440">
            <v>1622186.51</v>
          </cell>
        </row>
        <row r="441">
          <cell r="A441">
            <v>5099000002</v>
          </cell>
          <cell r="B441" t="str">
            <v>ΕΝΔΙΑΜΕΣΟΣ ΛΟΓΑΡΙΑΣΜΟΣ ΚΡΑΤΗΣΕΩΝ ΧΕ</v>
          </cell>
          <cell r="C441">
            <v>0</v>
          </cell>
          <cell r="D441">
            <v>0</v>
          </cell>
          <cell r="E441">
            <v>0</v>
          </cell>
          <cell r="F441">
            <v>0</v>
          </cell>
          <cell r="G441">
            <v>0</v>
          </cell>
          <cell r="H441">
            <v>0</v>
          </cell>
        </row>
        <row r="442">
          <cell r="A442">
            <v>53</v>
          </cell>
          <cell r="B442" t="str">
            <v>ΠΙΣΤΩΤΕΣ ΔΙΑΦΟΡΟΙ</v>
          </cell>
          <cell r="C442">
            <v>0</v>
          </cell>
          <cell r="D442">
            <v>1337063.6</v>
          </cell>
          <cell r="E442">
            <v>0</v>
          </cell>
          <cell r="F442">
            <v>-1337063.6</v>
          </cell>
          <cell r="G442">
            <v>0</v>
          </cell>
          <cell r="H442">
            <v>0</v>
          </cell>
        </row>
        <row r="443">
          <cell r="A443">
            <v>5300</v>
          </cell>
          <cell r="B443" t="str">
            <v>ΑΠΟΔΟΧΕΣ ΠΡΟΣΩΠΙΚΟΥ ΠΛΗΡΩΤΕΕΣ</v>
          </cell>
          <cell r="C443">
            <v>0</v>
          </cell>
          <cell r="D443">
            <v>318.84</v>
          </cell>
          <cell r="E443">
            <v>0</v>
          </cell>
          <cell r="F443">
            <v>-318.84</v>
          </cell>
          <cell r="G443">
            <v>0</v>
          </cell>
          <cell r="H443">
            <v>0</v>
          </cell>
        </row>
        <row r="444">
          <cell r="A444">
            <v>530000</v>
          </cell>
          <cell r="B444" t="str">
            <v>ΑΠΟΔΟΧΕΣ ΠΡΟΣΩΠΙΚΟΥ ΠΛΗΡΩΤΕΕΣ</v>
          </cell>
          <cell r="C444">
            <v>0</v>
          </cell>
          <cell r="D444">
            <v>318.84</v>
          </cell>
          <cell r="E444">
            <v>0</v>
          </cell>
          <cell r="F444">
            <v>-318.84</v>
          </cell>
          <cell r="G444">
            <v>0</v>
          </cell>
          <cell r="H444">
            <v>0</v>
          </cell>
        </row>
        <row r="445">
          <cell r="A445">
            <v>5300000001</v>
          </cell>
          <cell r="B445" t="str">
            <v>ΑΠΟΔΟΧΕΣ ΠΡΟΣΩΠΙΚΟΥ ΠΛΗΡΩΤΕΕΣ</v>
          </cell>
          <cell r="C445">
            <v>0</v>
          </cell>
          <cell r="D445">
            <v>318.84</v>
          </cell>
          <cell r="E445">
            <v>0</v>
          </cell>
          <cell r="F445">
            <v>-318.84</v>
          </cell>
          <cell r="G445">
            <v>0</v>
          </cell>
          <cell r="H445">
            <v>0</v>
          </cell>
        </row>
        <row r="446">
          <cell r="A446">
            <v>5303</v>
          </cell>
          <cell r="B446" t="str">
            <v>ΟΦΕΙΛΟΜΕΝΕΣ ΑΜΟΙΒΕΣ ΠΡΟΣΩΠΙΚΟΥ</v>
          </cell>
          <cell r="C446">
            <v>0</v>
          </cell>
          <cell r="D446">
            <v>73138.82</v>
          </cell>
          <cell r="E446">
            <v>0</v>
          </cell>
          <cell r="F446">
            <v>-73138.82</v>
          </cell>
          <cell r="G446">
            <v>0</v>
          </cell>
          <cell r="H446">
            <v>0</v>
          </cell>
        </row>
        <row r="447">
          <cell r="A447">
            <v>530300</v>
          </cell>
          <cell r="B447" t="str">
            <v>ΟΔΟΙΠ/ΚΑ ΕΞΟΔΑ ΜΕΤ/ΣΗΣ ΓΙΑ ΕΚΤ/ΣΗ ΥΠ/ΣΙΑΣ ΣΤΗΝ ΗΜ/ΠΗ ΥΠΑΛ/ΛΩΝ</v>
          </cell>
          <cell r="C447">
            <v>0</v>
          </cell>
          <cell r="D447">
            <v>0</v>
          </cell>
          <cell r="E447">
            <v>0</v>
          </cell>
          <cell r="F447">
            <v>0</v>
          </cell>
          <cell r="G447">
            <v>0</v>
          </cell>
          <cell r="H447">
            <v>0</v>
          </cell>
        </row>
        <row r="448">
          <cell r="A448">
            <v>5303000000</v>
          </cell>
          <cell r="B448" t="str">
            <v>ΟΔΟΙΠ/ΚΑ ΕΞΟΔΑ ΜΕΤ/ΣΗΣ ΓΙΑ ΕΚΤ/ΣΗ ΥΠ/ΣΙΑΣ ΣΤΗΝ ΗΜ/ΠΗ ΥΠΑΛ/ΛΩΝ</v>
          </cell>
          <cell r="C448">
            <v>0</v>
          </cell>
          <cell r="D448">
            <v>0</v>
          </cell>
          <cell r="E448">
            <v>0</v>
          </cell>
          <cell r="F448">
            <v>0</v>
          </cell>
          <cell r="G448">
            <v>0</v>
          </cell>
          <cell r="H448">
            <v>0</v>
          </cell>
        </row>
        <row r="449">
          <cell r="A449">
            <v>530301</v>
          </cell>
          <cell r="B449" t="str">
            <v>ΕΞΟΔΑ ΚΙΝΗΣΗΣ ΕΝΤΟΣ ΕΔΡΑΣ</v>
          </cell>
          <cell r="C449">
            <v>0</v>
          </cell>
          <cell r="D449">
            <v>0</v>
          </cell>
          <cell r="E449">
            <v>0</v>
          </cell>
          <cell r="F449">
            <v>0</v>
          </cell>
          <cell r="G449">
            <v>0</v>
          </cell>
          <cell r="H449">
            <v>0</v>
          </cell>
        </row>
        <row r="450">
          <cell r="A450">
            <v>5303010000</v>
          </cell>
          <cell r="B450" t="str">
            <v>ΕΞΟΔΑ ΚΙΝΗΣΗΣ ΕΝΤΟΣ ΕΔΡΑΣ</v>
          </cell>
          <cell r="C450">
            <v>0</v>
          </cell>
          <cell r="D450">
            <v>0</v>
          </cell>
          <cell r="E450">
            <v>0</v>
          </cell>
          <cell r="F450">
            <v>0</v>
          </cell>
          <cell r="G450">
            <v>0</v>
          </cell>
          <cell r="H450">
            <v>0</v>
          </cell>
        </row>
        <row r="451">
          <cell r="A451">
            <v>530302</v>
          </cell>
          <cell r="B451" t="str">
            <v>ΟΔΟΙΠΟΡΙΚΑ ΕΞΟΔΑ ΓΙΑ ΜΕΤΑΚΙΝΗΣΗ ΕΝΤΟΣ ΧΩΡΑΣ ΥΠΑΛ. ΓΙΑ ΕΚΠΑΙΔΕΥΣΗ</v>
          </cell>
          <cell r="C451">
            <v>0</v>
          </cell>
          <cell r="D451">
            <v>0</v>
          </cell>
          <cell r="E451">
            <v>0</v>
          </cell>
          <cell r="F451">
            <v>0</v>
          </cell>
          <cell r="G451">
            <v>0</v>
          </cell>
          <cell r="H451">
            <v>0</v>
          </cell>
        </row>
        <row r="452">
          <cell r="A452">
            <v>5303020000</v>
          </cell>
          <cell r="B452" t="str">
            <v>ΟΔΟΙΠΟΡΙΚΑ ΕΞΟΔΑ ΓΙΑ ΜΕΤΑΚΙΝΗΣΗ ΕΝΤΟΣ ΧΩΡΑΣ ΥΠΑΛ. ΓΙΑ ΕΚΠΑΙΔΕΥΣΗ</v>
          </cell>
          <cell r="C452">
            <v>0</v>
          </cell>
          <cell r="D452">
            <v>0</v>
          </cell>
          <cell r="E452">
            <v>0</v>
          </cell>
          <cell r="F452">
            <v>0</v>
          </cell>
          <cell r="G452">
            <v>0</v>
          </cell>
          <cell r="H452">
            <v>0</v>
          </cell>
        </row>
        <row r="453">
          <cell r="A453">
            <v>530304</v>
          </cell>
          <cell r="B453" t="str">
            <v>ΗΜΕΡΗΣΙΑ ΑΠΟΖΗΜΙΩΣΗ ΓΙΑ ΜΕΤΑΚΙΝΗΣΗ ΕΝΤΟΣ ΧΩΡΑΣ ΥΠΑΛ. ΓΙΑ ΕΚΠ.</v>
          </cell>
          <cell r="C453">
            <v>0</v>
          </cell>
          <cell r="D453">
            <v>0</v>
          </cell>
          <cell r="E453">
            <v>0</v>
          </cell>
          <cell r="F453">
            <v>0</v>
          </cell>
          <cell r="G453">
            <v>0</v>
          </cell>
          <cell r="H453">
            <v>0</v>
          </cell>
        </row>
        <row r="454">
          <cell r="A454">
            <v>5303040000</v>
          </cell>
          <cell r="B454" t="str">
            <v>ΗΜΕΡΗΣΙΑ ΑΠΟΖΗΜΙΩΣΗ ΓΙΑ ΜΕΤΑΚΙΝΗΣΗ ΕΝΤΟΣ ΧΩΡΑΣ ΥΠΑΛ. ΓΙΑ ΕΚΠ.</v>
          </cell>
          <cell r="C454">
            <v>0</v>
          </cell>
          <cell r="D454">
            <v>0</v>
          </cell>
          <cell r="E454">
            <v>0</v>
          </cell>
          <cell r="F454">
            <v>0</v>
          </cell>
          <cell r="G454">
            <v>0</v>
          </cell>
          <cell r="H454">
            <v>0</v>
          </cell>
        </row>
        <row r="455">
          <cell r="A455">
            <v>530305</v>
          </cell>
          <cell r="B455" t="str">
            <v>ΑΠΟΖΗΜΙΩΣΗ ΓΙΑ ΕΚΠΑΙΔΕΥΤΙΚΗ ΑΔΕΙΑ</v>
          </cell>
          <cell r="C455">
            <v>0</v>
          </cell>
          <cell r="D455">
            <v>0</v>
          </cell>
          <cell r="E455">
            <v>0</v>
          </cell>
          <cell r="F455">
            <v>0</v>
          </cell>
          <cell r="G455">
            <v>0</v>
          </cell>
          <cell r="H455">
            <v>0</v>
          </cell>
        </row>
        <row r="456">
          <cell r="A456">
            <v>5303050000</v>
          </cell>
          <cell r="B456" t="str">
            <v>ΑΠΟΖΗΜΙΩΣΗ ΓΙΑ ΕΚΠΑΙΔΕΥΤΙΚΗ ΑΔΕΙΑ</v>
          </cell>
          <cell r="C456">
            <v>0</v>
          </cell>
          <cell r="D456">
            <v>0</v>
          </cell>
          <cell r="E456">
            <v>0</v>
          </cell>
          <cell r="F456">
            <v>0</v>
          </cell>
          <cell r="G456">
            <v>0</v>
          </cell>
          <cell r="H456">
            <v>0</v>
          </cell>
        </row>
        <row r="457">
          <cell r="A457">
            <v>530307</v>
          </cell>
          <cell r="B457" t="str">
            <v>ΟΦΕΙΛΟΜΕΝΕΣ ΑΜΟΙΒΕΣ ΠΡΩΣΟΠΙΚΟΥ ΑΠΟΓΕΥΜΑΤΙΝΩΝ ΙΑΤΡΕΙΩΝ</v>
          </cell>
          <cell r="C457">
            <v>0</v>
          </cell>
          <cell r="D457">
            <v>73138.82</v>
          </cell>
          <cell r="E457">
            <v>0</v>
          </cell>
          <cell r="F457">
            <v>-73138.82</v>
          </cell>
          <cell r="G457">
            <v>0</v>
          </cell>
          <cell r="H457">
            <v>0</v>
          </cell>
        </row>
        <row r="458">
          <cell r="A458">
            <v>5303070000</v>
          </cell>
          <cell r="B458" t="str">
            <v>ΟΦΕΙΛΟΜΕΝΕΣ ΑΜΟΙΒΕΣ ΠΡΟΣΩΠΙΚΟΥ ΑΠΟΓΕΥΜΑΤΙΝΩΝ ΙΑΤΡΕΙΩΝ</v>
          </cell>
          <cell r="C458">
            <v>0</v>
          </cell>
          <cell r="D458">
            <v>73138.82</v>
          </cell>
          <cell r="E458">
            <v>0</v>
          </cell>
          <cell r="F458">
            <v>-73138.82</v>
          </cell>
          <cell r="G458">
            <v>0</v>
          </cell>
          <cell r="H458">
            <v>0</v>
          </cell>
        </row>
        <row r="459">
          <cell r="A459">
            <v>5308</v>
          </cell>
          <cell r="B459" t="str">
            <v>ΔΙΚΑΙΟΥΧΟΙ ΑΜΟΙΒΩΝ</v>
          </cell>
          <cell r="C459">
            <v>0</v>
          </cell>
          <cell r="D459">
            <v>0</v>
          </cell>
          <cell r="E459">
            <v>0</v>
          </cell>
          <cell r="F459">
            <v>0</v>
          </cell>
          <cell r="G459">
            <v>0</v>
          </cell>
          <cell r="H459">
            <v>0</v>
          </cell>
        </row>
        <row r="460">
          <cell r="A460">
            <v>530801</v>
          </cell>
          <cell r="B460" t="str">
            <v>ΕΞΟΔΑ ΝΟΣΗΛΕΙΑΣ</v>
          </cell>
          <cell r="C460">
            <v>0</v>
          </cell>
          <cell r="D460">
            <v>0</v>
          </cell>
          <cell r="E460">
            <v>0</v>
          </cell>
          <cell r="F460">
            <v>0</v>
          </cell>
          <cell r="G460">
            <v>0</v>
          </cell>
          <cell r="H460">
            <v>0</v>
          </cell>
        </row>
        <row r="461">
          <cell r="A461">
            <v>5308010000</v>
          </cell>
          <cell r="B461" t="str">
            <v>ΕΞΟΔΑ ΝΟΣΗΛΕΙΑΣ</v>
          </cell>
          <cell r="C461">
            <v>0</v>
          </cell>
          <cell r="D461">
            <v>0</v>
          </cell>
          <cell r="E461">
            <v>0</v>
          </cell>
          <cell r="F461">
            <v>0</v>
          </cell>
          <cell r="G461">
            <v>0</v>
          </cell>
          <cell r="H461">
            <v>0</v>
          </cell>
        </row>
        <row r="462">
          <cell r="A462">
            <v>530802</v>
          </cell>
          <cell r="B462" t="str">
            <v>ΕΞΟΔΑ ΚΗΔΕΙΑΣ</v>
          </cell>
          <cell r="C462">
            <v>0</v>
          </cell>
          <cell r="D462">
            <v>0</v>
          </cell>
          <cell r="E462">
            <v>0</v>
          </cell>
          <cell r="F462">
            <v>0</v>
          </cell>
          <cell r="G462">
            <v>0</v>
          </cell>
          <cell r="H462">
            <v>0</v>
          </cell>
        </row>
        <row r="463">
          <cell r="A463">
            <v>5308020001</v>
          </cell>
          <cell r="B463" t="str">
            <v>ΕΞΟΔΑ ΚΗΔΕΙΑΣ ΜΕΛΩΝ ΟΙΚΟΓΕΝΕΙΩΝ ΥΠΑΛΛΗΛΩΝ ΚΑΙ ΣΥΝΤΑΞΙΟΥΧΩΝ</v>
          </cell>
          <cell r="C463">
            <v>0</v>
          </cell>
          <cell r="D463">
            <v>0</v>
          </cell>
          <cell r="E463">
            <v>0</v>
          </cell>
          <cell r="F463">
            <v>0</v>
          </cell>
          <cell r="G463">
            <v>0</v>
          </cell>
          <cell r="H463">
            <v>0</v>
          </cell>
        </row>
        <row r="464">
          <cell r="A464">
            <v>530803</v>
          </cell>
          <cell r="B464" t="str">
            <v>ΛΟΙΠΕΣ ΔΑΠΑΝΕΣ</v>
          </cell>
          <cell r="C464">
            <v>0</v>
          </cell>
          <cell r="D464">
            <v>0</v>
          </cell>
          <cell r="E464">
            <v>0</v>
          </cell>
          <cell r="F464">
            <v>0</v>
          </cell>
          <cell r="G464">
            <v>0</v>
          </cell>
          <cell r="H464">
            <v>0</v>
          </cell>
        </row>
        <row r="465">
          <cell r="A465">
            <v>5308030000</v>
          </cell>
          <cell r="B465" t="str">
            <v>ΛΟΙΠΕΣ ΔΑΠΑΝΕΣ</v>
          </cell>
          <cell r="C465">
            <v>0</v>
          </cell>
          <cell r="D465">
            <v>0</v>
          </cell>
          <cell r="E465">
            <v>0</v>
          </cell>
          <cell r="F465">
            <v>0</v>
          </cell>
          <cell r="G465">
            <v>0</v>
          </cell>
          <cell r="H465">
            <v>0</v>
          </cell>
        </row>
        <row r="466">
          <cell r="A466">
            <v>530807</v>
          </cell>
          <cell r="B466" t="str">
            <v>ΑΠΟΖΗΜΕΙΩΣΗ ΤΕΙ</v>
          </cell>
          <cell r="C466">
            <v>0</v>
          </cell>
          <cell r="D466">
            <v>0</v>
          </cell>
          <cell r="E466">
            <v>0</v>
          </cell>
          <cell r="F466">
            <v>0</v>
          </cell>
          <cell r="G466">
            <v>0</v>
          </cell>
          <cell r="H466">
            <v>0</v>
          </cell>
        </row>
        <row r="467">
          <cell r="A467">
            <v>5308070001</v>
          </cell>
          <cell r="B467" t="str">
            <v>ΑΠΟΖΗΜΕΙΩΣΗ ΤΕΙ</v>
          </cell>
          <cell r="C467">
            <v>0</v>
          </cell>
          <cell r="D467">
            <v>0</v>
          </cell>
          <cell r="E467">
            <v>0</v>
          </cell>
          <cell r="F467">
            <v>0</v>
          </cell>
          <cell r="G467">
            <v>0</v>
          </cell>
          <cell r="H467">
            <v>0</v>
          </cell>
        </row>
        <row r="468">
          <cell r="A468">
            <v>5309</v>
          </cell>
          <cell r="B468" t="str">
            <v>ΔΙΚΑΙΟΥΧΟΙ ΧΡΗΜΑΤΙΚΩΝ ΕΓΓΥΗΣΕΩΝ</v>
          </cell>
          <cell r="C468">
            <v>0</v>
          </cell>
          <cell r="D468">
            <v>0</v>
          </cell>
          <cell r="E468">
            <v>0</v>
          </cell>
          <cell r="F468">
            <v>0</v>
          </cell>
          <cell r="G468">
            <v>0</v>
          </cell>
          <cell r="H468">
            <v>0</v>
          </cell>
        </row>
        <row r="469">
          <cell r="A469">
            <v>530902</v>
          </cell>
          <cell r="B469" t="str">
            <v>ΔΙΚΑΙΟΥΧΟΙ ΑΣΦΑΛΕΙΩΝ</v>
          </cell>
          <cell r="C469">
            <v>0</v>
          </cell>
          <cell r="D469">
            <v>0</v>
          </cell>
          <cell r="E469">
            <v>0</v>
          </cell>
          <cell r="F469">
            <v>0</v>
          </cell>
          <cell r="G469">
            <v>0</v>
          </cell>
          <cell r="H469">
            <v>0</v>
          </cell>
        </row>
        <row r="470">
          <cell r="A470">
            <v>5309020001</v>
          </cell>
          <cell r="B470" t="str">
            <v>ΔΙΚΑΙΟΥΧΟΙ ΑΣΦΑΛΕΙΩΝ ΝΟΣΟΚΟΜΕΙΟΥ</v>
          </cell>
          <cell r="C470">
            <v>0</v>
          </cell>
          <cell r="D470">
            <v>0</v>
          </cell>
          <cell r="E470">
            <v>0</v>
          </cell>
          <cell r="F470">
            <v>0</v>
          </cell>
          <cell r="G470">
            <v>0</v>
          </cell>
          <cell r="H470">
            <v>0</v>
          </cell>
        </row>
        <row r="471">
          <cell r="A471">
            <v>5320</v>
          </cell>
          <cell r="B471" t="str">
            <v>ΥΠΟΧΡΕΩΣΕΙΣ ΑΠΟ ΕΙΣΠΡΑΞΕΙΣ ΓΙΑ ΛΟΓΑΡΙΑΣΜΟ ΔΗΜΟΣΙΟΥ &amp; ΤΡΙΤΩΝ</v>
          </cell>
          <cell r="C471">
            <v>0</v>
          </cell>
          <cell r="D471">
            <v>1263605.94</v>
          </cell>
          <cell r="E471">
            <v>0</v>
          </cell>
          <cell r="F471">
            <v>-1263605.94</v>
          </cell>
          <cell r="G471">
            <v>0</v>
          </cell>
          <cell r="H471">
            <v>0</v>
          </cell>
        </row>
        <row r="472">
          <cell r="A472">
            <v>532000</v>
          </cell>
          <cell r="B472" t="str">
            <v>ΕΛΛΗΝΙΚΟ ΔΗΜΟΣΙΟ</v>
          </cell>
          <cell r="C472">
            <v>0</v>
          </cell>
          <cell r="D472">
            <v>1263605.94</v>
          </cell>
          <cell r="E472">
            <v>0</v>
          </cell>
          <cell r="F472">
            <v>-1263605.94</v>
          </cell>
          <cell r="G472">
            <v>0</v>
          </cell>
          <cell r="H472">
            <v>0</v>
          </cell>
        </row>
        <row r="473">
          <cell r="A473">
            <v>5320000002</v>
          </cell>
          <cell r="B473" t="str">
            <v>ΧΑΡΤΟΣΗΜΟ ΔΙΑΦΟΡΩΝ</v>
          </cell>
          <cell r="C473">
            <v>0</v>
          </cell>
          <cell r="D473">
            <v>0</v>
          </cell>
          <cell r="E473">
            <v>0</v>
          </cell>
          <cell r="F473">
            <v>0</v>
          </cell>
          <cell r="G473">
            <v>0</v>
          </cell>
          <cell r="H473">
            <v>0</v>
          </cell>
        </row>
        <row r="474">
          <cell r="A474">
            <v>5320000003</v>
          </cell>
          <cell r="B474" t="str">
            <v>ΥΠΕΡ ΔΗΜΟΣΙΟΥ .25% 2286/95 --- (Ν.4010)</v>
          </cell>
          <cell r="C474">
            <v>0</v>
          </cell>
          <cell r="D474">
            <v>51462.07</v>
          </cell>
          <cell r="E474">
            <v>0</v>
          </cell>
          <cell r="F474">
            <v>-51462.07</v>
          </cell>
          <cell r="G474">
            <v>0</v>
          </cell>
          <cell r="H474">
            <v>0</v>
          </cell>
        </row>
        <row r="475">
          <cell r="A475">
            <v>5320000004</v>
          </cell>
          <cell r="B475" t="str">
            <v>Γ.Δ.Κ.ΠΡΟΜΗΘΕΙΩΝ</v>
          </cell>
          <cell r="C475">
            <v>0</v>
          </cell>
          <cell r="D475">
            <v>0</v>
          </cell>
          <cell r="E475">
            <v>0</v>
          </cell>
          <cell r="F475">
            <v>0</v>
          </cell>
          <cell r="G475">
            <v>0</v>
          </cell>
          <cell r="H475">
            <v>0</v>
          </cell>
        </row>
        <row r="476">
          <cell r="A476">
            <v>5320000005</v>
          </cell>
          <cell r="B476" t="str">
            <v>ΕΠΠ (Ν.2430) 3,5%</v>
          </cell>
          <cell r="C476">
            <v>0</v>
          </cell>
          <cell r="D476">
            <v>389285.07</v>
          </cell>
          <cell r="E476">
            <v>0</v>
          </cell>
          <cell r="F476">
            <v>-389285.07</v>
          </cell>
          <cell r="G476">
            <v>0</v>
          </cell>
          <cell r="H476">
            <v>0</v>
          </cell>
        </row>
        <row r="477">
          <cell r="A477">
            <v>5320000007</v>
          </cell>
          <cell r="B477" t="str">
            <v>ΧΑΡΤΟΣΗΜΟ ΕΠΠ</v>
          </cell>
          <cell r="C477">
            <v>0</v>
          </cell>
          <cell r="D477">
            <v>0</v>
          </cell>
          <cell r="E477">
            <v>0</v>
          </cell>
          <cell r="F477">
            <v>0</v>
          </cell>
          <cell r="G477">
            <v>0</v>
          </cell>
          <cell r="H477">
            <v>0</v>
          </cell>
        </row>
        <row r="478">
          <cell r="A478">
            <v>5320000008</v>
          </cell>
          <cell r="B478" t="str">
            <v>ΧΑΡΤ/ΜΟ &amp; ΟΓΑ ΥΠΕΡ ΔΗΜΟΣΙΟΥ ,25%</v>
          </cell>
          <cell r="C478">
            <v>0</v>
          </cell>
          <cell r="D478">
            <v>0</v>
          </cell>
          <cell r="E478">
            <v>0</v>
          </cell>
          <cell r="F478">
            <v>0</v>
          </cell>
          <cell r="G478">
            <v>0</v>
          </cell>
          <cell r="H478">
            <v>0</v>
          </cell>
        </row>
        <row r="479">
          <cell r="A479">
            <v>5320000010</v>
          </cell>
          <cell r="B479" t="str">
            <v>ΧΑΡΤ/ΜΟ ΤΕΑΔΥ</v>
          </cell>
          <cell r="C479">
            <v>0</v>
          </cell>
          <cell r="D479">
            <v>0</v>
          </cell>
          <cell r="E479">
            <v>0</v>
          </cell>
          <cell r="F479">
            <v>0</v>
          </cell>
          <cell r="G479">
            <v>0</v>
          </cell>
          <cell r="H479">
            <v>0</v>
          </cell>
        </row>
        <row r="480">
          <cell r="A480">
            <v>5320000012</v>
          </cell>
          <cell r="B480" t="str">
            <v>ΧΑΡΤ/ΜΟ Γ.Δ.Κ.Π.</v>
          </cell>
          <cell r="C480">
            <v>0</v>
          </cell>
          <cell r="D480">
            <v>0</v>
          </cell>
          <cell r="E480">
            <v>0</v>
          </cell>
          <cell r="F480">
            <v>0</v>
          </cell>
          <cell r="G480">
            <v>0</v>
          </cell>
          <cell r="H480">
            <v>0</v>
          </cell>
        </row>
        <row r="481">
          <cell r="A481">
            <v>5320000015</v>
          </cell>
          <cell r="B481" t="str">
            <v>ΧΑΡΤ/ΜΟ ΜΤΠΥ</v>
          </cell>
          <cell r="C481">
            <v>0</v>
          </cell>
          <cell r="D481">
            <v>7593.46</v>
          </cell>
          <cell r="E481">
            <v>0</v>
          </cell>
          <cell r="F481">
            <v>-7593.46</v>
          </cell>
          <cell r="G481">
            <v>0</v>
          </cell>
          <cell r="H481">
            <v>0</v>
          </cell>
        </row>
        <row r="482">
          <cell r="A482">
            <v>5320000017</v>
          </cell>
          <cell r="B482" t="str">
            <v>ΦΟΡΟΣ ΠΡΟΜΗΘΕΙΩΝ 4%</v>
          </cell>
          <cell r="C482">
            <v>0</v>
          </cell>
          <cell r="D482">
            <v>789500.3</v>
          </cell>
          <cell r="E482">
            <v>0</v>
          </cell>
          <cell r="F482">
            <v>-789500.3</v>
          </cell>
          <cell r="G482">
            <v>0</v>
          </cell>
          <cell r="H482">
            <v>0</v>
          </cell>
        </row>
        <row r="483">
          <cell r="A483">
            <v>5320000018</v>
          </cell>
          <cell r="B483" t="str">
            <v>ΦΟΡΟΣ 8%</v>
          </cell>
          <cell r="C483">
            <v>0</v>
          </cell>
          <cell r="D483">
            <v>25135.29</v>
          </cell>
          <cell r="E483">
            <v>0</v>
          </cell>
          <cell r="F483">
            <v>-25135.29</v>
          </cell>
          <cell r="G483">
            <v>0</v>
          </cell>
          <cell r="H483">
            <v>0</v>
          </cell>
        </row>
        <row r="484">
          <cell r="A484">
            <v>5320000019</v>
          </cell>
          <cell r="B484" t="str">
            <v>ΦΟΡΟΣ ΠΡΟΜΗΘΕΙΩΝ 1%</v>
          </cell>
          <cell r="C484">
            <v>0</v>
          </cell>
          <cell r="D484">
            <v>629.75</v>
          </cell>
          <cell r="E484">
            <v>0</v>
          </cell>
          <cell r="F484">
            <v>-629.75</v>
          </cell>
          <cell r="G484">
            <v>0</v>
          </cell>
          <cell r="H484">
            <v>0</v>
          </cell>
        </row>
        <row r="485">
          <cell r="A485">
            <v>532001</v>
          </cell>
          <cell r="B485" t="str">
            <v>ΝΠΔΔ &amp; ΑΠΟΚΕΝΤΡΩΜΕΝΕΣ ΔΗΜΟΣΙΕΣ ΥΠΗΡΕΣΙΕΣ</v>
          </cell>
          <cell r="C485">
            <v>0</v>
          </cell>
          <cell r="D485">
            <v>0</v>
          </cell>
          <cell r="E485">
            <v>0</v>
          </cell>
          <cell r="F485">
            <v>0</v>
          </cell>
          <cell r="G485">
            <v>0</v>
          </cell>
          <cell r="H485">
            <v>0</v>
          </cell>
        </row>
        <row r="486">
          <cell r="A486">
            <v>5320010001</v>
          </cell>
          <cell r="B486" t="str">
            <v>ΕΙΣΠΡΑΞΕΙΣ - ΚΡΑΤΗΣΗ 2% ΕΠΙ ΤΩΝ ΣΥΜΒΑΣΕΩΝ ΤΗΣ ΕΠΥ Ν.3580/2007</v>
          </cell>
          <cell r="C486">
            <v>0</v>
          </cell>
          <cell r="D486">
            <v>0</v>
          </cell>
          <cell r="E486">
            <v>0</v>
          </cell>
          <cell r="F486">
            <v>0</v>
          </cell>
          <cell r="G486">
            <v>0</v>
          </cell>
          <cell r="H486">
            <v>0</v>
          </cell>
        </row>
        <row r="487">
          <cell r="A487">
            <v>532004</v>
          </cell>
          <cell r="B487" t="str">
            <v>ΝΠΙΔ</v>
          </cell>
          <cell r="C487">
            <v>0</v>
          </cell>
          <cell r="D487">
            <v>0</v>
          </cell>
          <cell r="E487">
            <v>0</v>
          </cell>
          <cell r="F487">
            <v>0</v>
          </cell>
          <cell r="G487">
            <v>0</v>
          </cell>
          <cell r="H487">
            <v>0</v>
          </cell>
        </row>
        <row r="488">
          <cell r="A488">
            <v>5320040001</v>
          </cell>
          <cell r="B488" t="str">
            <v>ΝΠΙΔ ΣΥΛΛΟΓΟΣ ΒΕΝΙΖΕΛΕΙΟΥ</v>
          </cell>
          <cell r="C488">
            <v>0</v>
          </cell>
          <cell r="D488">
            <v>0</v>
          </cell>
          <cell r="E488">
            <v>0</v>
          </cell>
          <cell r="F488">
            <v>0</v>
          </cell>
          <cell r="G488">
            <v>0</v>
          </cell>
          <cell r="H488">
            <v>0</v>
          </cell>
        </row>
        <row r="489">
          <cell r="A489">
            <v>5390</v>
          </cell>
          <cell r="B489" t="str">
            <v>ΔΙΚΑΙΟΥΧΟΙ ΜΗ ΕΜΦΑΝΙΣΘΕΙΣΩΝ ΕΠΙΤΑΓΩΝ</v>
          </cell>
          <cell r="C489">
            <v>0</v>
          </cell>
          <cell r="D489">
            <v>0</v>
          </cell>
          <cell r="E489">
            <v>0</v>
          </cell>
          <cell r="F489">
            <v>0</v>
          </cell>
          <cell r="G489">
            <v>0</v>
          </cell>
          <cell r="H489">
            <v>0</v>
          </cell>
        </row>
        <row r="490">
          <cell r="A490">
            <v>539021</v>
          </cell>
          <cell r="B490" t="str">
            <v>ΔΙΚΑΙΟΥΧΟΙ ΜΗ ΕΜΦΑΝΙΣΘΕΙΣΩΝ ΕΠΙΤΑΓΩΝ Γ.Ν.Η. ΒΕΝΙΖΕΛΕΙΟ – ΠΑΝΑΝΕΙΟ</v>
          </cell>
          <cell r="C490">
            <v>0</v>
          </cell>
          <cell r="D490">
            <v>0</v>
          </cell>
          <cell r="E490">
            <v>0</v>
          </cell>
          <cell r="F490">
            <v>0</v>
          </cell>
          <cell r="G490">
            <v>0</v>
          </cell>
          <cell r="H490">
            <v>0</v>
          </cell>
        </row>
        <row r="491">
          <cell r="A491">
            <v>5390210000</v>
          </cell>
          <cell r="B491" t="str">
            <v>ΕΘΝΙΚΗ ΛΟΓ/ΣΜΟΣ ΡΥΘΜΙΣΗΣ</v>
          </cell>
          <cell r="C491">
            <v>0</v>
          </cell>
          <cell r="D491">
            <v>0</v>
          </cell>
          <cell r="E491">
            <v>0</v>
          </cell>
          <cell r="F491">
            <v>0</v>
          </cell>
          <cell r="G491">
            <v>0</v>
          </cell>
          <cell r="H491">
            <v>0</v>
          </cell>
        </row>
        <row r="492">
          <cell r="A492">
            <v>5390210013</v>
          </cell>
          <cell r="B492" t="str">
            <v>T.E. 231/1202101600024018 (ΠΑΝΑΝΕΙΟ)</v>
          </cell>
          <cell r="C492">
            <v>0</v>
          </cell>
          <cell r="D492">
            <v>0</v>
          </cell>
          <cell r="E492">
            <v>0</v>
          </cell>
          <cell r="F492">
            <v>0</v>
          </cell>
          <cell r="G492">
            <v>0</v>
          </cell>
          <cell r="H492">
            <v>0</v>
          </cell>
        </row>
        <row r="493">
          <cell r="A493">
            <v>5390216870</v>
          </cell>
          <cell r="B493" t="str">
            <v>ΠΑΓΚΡΗΤΙΑ ΣΥΝ/ΚΗ ΑΡ.ΛΟΓ.116870</v>
          </cell>
          <cell r="C493">
            <v>0</v>
          </cell>
          <cell r="D493">
            <v>0</v>
          </cell>
          <cell r="E493">
            <v>0</v>
          </cell>
          <cell r="F493">
            <v>0</v>
          </cell>
          <cell r="G493">
            <v>0</v>
          </cell>
          <cell r="H493">
            <v>0</v>
          </cell>
        </row>
        <row r="494">
          <cell r="A494">
            <v>5390216871</v>
          </cell>
          <cell r="B494" t="str">
            <v>ΠΑΓΚΡΗΤΙΑ ΣΥΝ/ΚΗ ΑΡ.ΛΟΓ.116871</v>
          </cell>
          <cell r="C494">
            <v>0</v>
          </cell>
          <cell r="D494">
            <v>0</v>
          </cell>
          <cell r="E494">
            <v>0</v>
          </cell>
          <cell r="F494">
            <v>0</v>
          </cell>
          <cell r="G494">
            <v>0</v>
          </cell>
          <cell r="H494">
            <v>0</v>
          </cell>
        </row>
        <row r="495">
          <cell r="A495">
            <v>5390216872</v>
          </cell>
          <cell r="B495" t="str">
            <v>ΠΑΓΚΡΗΤΙΑ ΣΥΝ/ΚΗ ΑΡ.ΛΟΓ.116872</v>
          </cell>
          <cell r="C495">
            <v>0</v>
          </cell>
          <cell r="D495">
            <v>0</v>
          </cell>
          <cell r="E495">
            <v>0</v>
          </cell>
          <cell r="F495">
            <v>0</v>
          </cell>
          <cell r="G495">
            <v>0</v>
          </cell>
          <cell r="H495">
            <v>0</v>
          </cell>
        </row>
        <row r="496">
          <cell r="A496">
            <v>5398</v>
          </cell>
          <cell r="B496" t="str">
            <v>ΛΟΙΠΕΣ ΒΡΑΧΥΠΡΟΘΕΣΜΕΣ ΥΠΟΧΡΕΩΣΕΙΣ ΣΕ ΕΥΡΩ</v>
          </cell>
          <cell r="C496">
            <v>0</v>
          </cell>
          <cell r="D496">
            <v>0</v>
          </cell>
          <cell r="E496">
            <v>0</v>
          </cell>
          <cell r="F496">
            <v>0</v>
          </cell>
          <cell r="G496">
            <v>0</v>
          </cell>
          <cell r="H496">
            <v>0</v>
          </cell>
        </row>
        <row r="497">
          <cell r="A497">
            <v>539800</v>
          </cell>
          <cell r="B497" t="str">
            <v>ΜΙΣΘΩΜΑΤΑ ΚΤΙΡΙΩΝ Γ.Ν. ΒΕΝΙΖΕΛΕΙΟΥ</v>
          </cell>
          <cell r="C497">
            <v>0</v>
          </cell>
          <cell r="D497">
            <v>0</v>
          </cell>
          <cell r="E497">
            <v>0</v>
          </cell>
          <cell r="F497">
            <v>0</v>
          </cell>
          <cell r="G497">
            <v>0</v>
          </cell>
          <cell r="H497">
            <v>0</v>
          </cell>
        </row>
        <row r="498">
          <cell r="A498">
            <v>5398000001</v>
          </cell>
          <cell r="B498" t="str">
            <v>ΕΝΟΙΚΙΟ ΑΡΧΕΙΟΥ</v>
          </cell>
          <cell r="C498">
            <v>0</v>
          </cell>
          <cell r="D498">
            <v>0</v>
          </cell>
          <cell r="E498">
            <v>0</v>
          </cell>
          <cell r="F498">
            <v>0</v>
          </cell>
          <cell r="G498">
            <v>0</v>
          </cell>
          <cell r="H498">
            <v>0</v>
          </cell>
        </row>
        <row r="499">
          <cell r="A499">
            <v>5398000002</v>
          </cell>
          <cell r="B499" t="str">
            <v>ΕΝΟΙΚΙΟ ΨΥΧΑΡΓΩΣ</v>
          </cell>
          <cell r="C499">
            <v>0</v>
          </cell>
          <cell r="D499">
            <v>0</v>
          </cell>
          <cell r="E499">
            <v>0</v>
          </cell>
          <cell r="F499">
            <v>0</v>
          </cell>
          <cell r="G499">
            <v>0</v>
          </cell>
          <cell r="H499">
            <v>0</v>
          </cell>
        </row>
        <row r="500">
          <cell r="A500">
            <v>5398000003</v>
          </cell>
          <cell r="B500" t="str">
            <v>ΕΝΟΙΚΙΟ ΑΓΡΟΥ ΨΥΧΑΡΓΩΣ</v>
          </cell>
          <cell r="C500">
            <v>0</v>
          </cell>
          <cell r="D500">
            <v>0</v>
          </cell>
          <cell r="E500">
            <v>0</v>
          </cell>
          <cell r="F500">
            <v>0</v>
          </cell>
          <cell r="G500">
            <v>0</v>
          </cell>
          <cell r="H500">
            <v>0</v>
          </cell>
        </row>
        <row r="501">
          <cell r="A501">
            <v>5398000004</v>
          </cell>
          <cell r="B501" t="str">
            <v>ΕΝΟΙΚΙΟ ΣΧΟΛΗΣ</v>
          </cell>
          <cell r="C501">
            <v>0</v>
          </cell>
          <cell r="D501">
            <v>0</v>
          </cell>
          <cell r="E501">
            <v>0</v>
          </cell>
          <cell r="F501">
            <v>0</v>
          </cell>
          <cell r="G501">
            <v>0</v>
          </cell>
          <cell r="H501">
            <v>0</v>
          </cell>
        </row>
        <row r="502">
          <cell r="A502">
            <v>5398000005</v>
          </cell>
          <cell r="B502" t="str">
            <v>ΕΝΟΙΚΙΟ ΙΑΤΡΕΙΟΥ ΠΕΥΚΟΥ</v>
          </cell>
          <cell r="C502">
            <v>0</v>
          </cell>
          <cell r="D502">
            <v>0</v>
          </cell>
          <cell r="E502">
            <v>0</v>
          </cell>
          <cell r="F502">
            <v>0</v>
          </cell>
          <cell r="G502">
            <v>0</v>
          </cell>
          <cell r="H502">
            <v>0</v>
          </cell>
        </row>
        <row r="503">
          <cell r="A503">
            <v>5398000006</v>
          </cell>
          <cell r="B503" t="str">
            <v>ΕΝΟΙΚΙΟ ΙΑΤΡΕΙΟΥ ΑΡΒΗΣ</v>
          </cell>
          <cell r="C503">
            <v>0</v>
          </cell>
          <cell r="D503">
            <v>0</v>
          </cell>
          <cell r="E503">
            <v>0</v>
          </cell>
          <cell r="F503">
            <v>0</v>
          </cell>
          <cell r="G503">
            <v>0</v>
          </cell>
          <cell r="H503">
            <v>0</v>
          </cell>
        </row>
        <row r="504">
          <cell r="A504">
            <v>5398000007</v>
          </cell>
          <cell r="B504" t="str">
            <v>ΕΝΟΙΚΙΟ ΙΑΤΡΕΙΟΥ ΠΥΡΓΟΥ</v>
          </cell>
          <cell r="C504">
            <v>0</v>
          </cell>
          <cell r="D504">
            <v>0</v>
          </cell>
          <cell r="E504">
            <v>0</v>
          </cell>
          <cell r="F504">
            <v>0</v>
          </cell>
          <cell r="G504">
            <v>0</v>
          </cell>
          <cell r="H504">
            <v>0</v>
          </cell>
        </row>
        <row r="505">
          <cell r="A505">
            <v>5398000009</v>
          </cell>
          <cell r="B505" t="str">
            <v>ΕΝΟΙΚΙΟ ΙΑΤΡΕΙΟΥ ΠΡΟΦΗΤΗ ΗΛΙΑ</v>
          </cell>
          <cell r="C505">
            <v>0</v>
          </cell>
          <cell r="D505">
            <v>0</v>
          </cell>
          <cell r="E505">
            <v>0</v>
          </cell>
          <cell r="F505">
            <v>0</v>
          </cell>
          <cell r="G505">
            <v>0</v>
          </cell>
          <cell r="H505">
            <v>0</v>
          </cell>
        </row>
        <row r="506">
          <cell r="A506">
            <v>5398000010</v>
          </cell>
          <cell r="B506" t="str">
            <v>ΕΝΟΙΚΙΟ ΙΑΤΡΕΙΟΥ ΒΕΝΕΡΑΤΟΥ</v>
          </cell>
          <cell r="C506">
            <v>0</v>
          </cell>
          <cell r="D506">
            <v>0</v>
          </cell>
          <cell r="E506">
            <v>0</v>
          </cell>
          <cell r="F506">
            <v>0</v>
          </cell>
          <cell r="G506">
            <v>0</v>
          </cell>
          <cell r="H506">
            <v>0</v>
          </cell>
        </row>
        <row r="507">
          <cell r="A507">
            <v>5398000011</v>
          </cell>
          <cell r="B507" t="str">
            <v>ΕΝΟΙΚΙΟ ΙΑΤΡΕΙΟΥ ΑΓΙΟΥ ΜΥΡΩΝΑ</v>
          </cell>
          <cell r="C507">
            <v>0</v>
          </cell>
          <cell r="D507">
            <v>0</v>
          </cell>
          <cell r="E507">
            <v>0</v>
          </cell>
          <cell r="F507">
            <v>0</v>
          </cell>
          <cell r="G507">
            <v>0</v>
          </cell>
          <cell r="H507">
            <v>0</v>
          </cell>
        </row>
        <row r="508">
          <cell r="A508">
            <v>5398000012</v>
          </cell>
          <cell r="B508" t="str">
            <v>ΕΝΟΙΚΙΟ ΙΑΤΡΕΙΟΥ ΚΡΟΥΣΩΝΑ</v>
          </cell>
          <cell r="C508">
            <v>0</v>
          </cell>
          <cell r="D508">
            <v>0</v>
          </cell>
          <cell r="E508">
            <v>0</v>
          </cell>
          <cell r="F508">
            <v>0</v>
          </cell>
          <cell r="G508">
            <v>0</v>
          </cell>
          <cell r="H508">
            <v>0</v>
          </cell>
        </row>
        <row r="509">
          <cell r="A509">
            <v>5398000013</v>
          </cell>
          <cell r="B509" t="str">
            <v>ΕΝΟΙΚΙΟ ΙΑΤΡΕΙΟΥ ΤΥΜΠΑΚΙΟΥ</v>
          </cell>
          <cell r="C509">
            <v>0</v>
          </cell>
          <cell r="D509">
            <v>0</v>
          </cell>
          <cell r="E509">
            <v>0</v>
          </cell>
          <cell r="F509">
            <v>0</v>
          </cell>
          <cell r="G509">
            <v>0</v>
          </cell>
          <cell r="H509">
            <v>0</v>
          </cell>
        </row>
        <row r="510">
          <cell r="A510">
            <v>5398000014</v>
          </cell>
          <cell r="B510" t="str">
            <v>ΕΝΟΙΚΙΟ Π.ΙΑΤΡΕΙΟΥ ΜΙΑΜΟΥΣ</v>
          </cell>
          <cell r="C510">
            <v>0</v>
          </cell>
          <cell r="D510">
            <v>0</v>
          </cell>
          <cell r="E510">
            <v>0</v>
          </cell>
          <cell r="F510">
            <v>0</v>
          </cell>
          <cell r="G510">
            <v>0</v>
          </cell>
          <cell r="H510">
            <v>0</v>
          </cell>
        </row>
        <row r="511">
          <cell r="A511">
            <v>5398000015</v>
          </cell>
          <cell r="B511" t="str">
            <v>ΕΝΟΙΚΙΟ Π.ΙΑΤΡΕΙΟΥ ΠΟΜΠΙΑΣ</v>
          </cell>
          <cell r="C511">
            <v>0</v>
          </cell>
          <cell r="D511">
            <v>0</v>
          </cell>
          <cell r="E511">
            <v>0</v>
          </cell>
          <cell r="F511">
            <v>0</v>
          </cell>
          <cell r="G511">
            <v>0</v>
          </cell>
          <cell r="H511">
            <v>0</v>
          </cell>
        </row>
        <row r="512">
          <cell r="A512">
            <v>5398000016</v>
          </cell>
          <cell r="B512" t="str">
            <v>ΕΝΟΙΚΙΟ ΠΕΡ.ΙΑΤΡΕΙΟΥ ΚΕΡΑΤΟΚΑΜΠΟΥ</v>
          </cell>
          <cell r="C512">
            <v>0</v>
          </cell>
          <cell r="D512">
            <v>0</v>
          </cell>
          <cell r="E512">
            <v>0</v>
          </cell>
          <cell r="F512">
            <v>0</v>
          </cell>
          <cell r="G512">
            <v>0</v>
          </cell>
          <cell r="H512">
            <v>0</v>
          </cell>
        </row>
        <row r="513">
          <cell r="A513">
            <v>539802</v>
          </cell>
          <cell r="B513" t="str">
            <v>ΤΑΧΥΔΡΟΜΙΚΑ &amp; ΜΕΤΑΦΟΡΙΚΑ ΤΕΛΗ</v>
          </cell>
          <cell r="C513">
            <v>0</v>
          </cell>
          <cell r="D513">
            <v>0</v>
          </cell>
          <cell r="E513">
            <v>0</v>
          </cell>
          <cell r="F513">
            <v>0</v>
          </cell>
          <cell r="G513">
            <v>0</v>
          </cell>
          <cell r="H513">
            <v>0</v>
          </cell>
        </row>
        <row r="514">
          <cell r="A514">
            <v>5398020000</v>
          </cell>
          <cell r="B514" t="str">
            <v>ΤΑΧΥΔΡΟΜΙΚΑ ΤΕΛΗ</v>
          </cell>
          <cell r="C514">
            <v>0</v>
          </cell>
          <cell r="D514">
            <v>0</v>
          </cell>
          <cell r="E514">
            <v>0</v>
          </cell>
          <cell r="F514">
            <v>0</v>
          </cell>
          <cell r="G514">
            <v>0</v>
          </cell>
          <cell r="H514">
            <v>0</v>
          </cell>
        </row>
        <row r="515">
          <cell r="A515">
            <v>539805</v>
          </cell>
          <cell r="B515" t="str">
            <v>ΑΠΟΖΗΜΙΩΣΕΙΣ ΑΠΟΛΥΟΜΕΝΩΝ</v>
          </cell>
          <cell r="C515">
            <v>0</v>
          </cell>
          <cell r="D515">
            <v>0</v>
          </cell>
          <cell r="E515">
            <v>0</v>
          </cell>
          <cell r="F515">
            <v>0</v>
          </cell>
          <cell r="G515">
            <v>0</v>
          </cell>
          <cell r="H515">
            <v>0</v>
          </cell>
        </row>
        <row r="516">
          <cell r="A516">
            <v>5398050000</v>
          </cell>
          <cell r="B516" t="str">
            <v>ΑΠΟΖΗΜΙΩΣΕΙΣ ΑΠΟΛΥΟΜΕΝΩΝ</v>
          </cell>
          <cell r="C516">
            <v>0</v>
          </cell>
          <cell r="D516">
            <v>0</v>
          </cell>
          <cell r="E516">
            <v>0</v>
          </cell>
          <cell r="F516">
            <v>0</v>
          </cell>
          <cell r="G516">
            <v>0</v>
          </cell>
          <cell r="H516">
            <v>0</v>
          </cell>
        </row>
        <row r="517">
          <cell r="A517">
            <v>539808</v>
          </cell>
          <cell r="B517" t="str">
            <v>ΥΠΟΧΡΕΩΣΕΙΣ 40% ΥΠΕΡ ΕΛΛΑΠΙ</v>
          </cell>
          <cell r="C517">
            <v>0</v>
          </cell>
          <cell r="D517">
            <v>0</v>
          </cell>
          <cell r="E517">
            <v>0</v>
          </cell>
          <cell r="F517">
            <v>0</v>
          </cell>
          <cell r="G517">
            <v>0</v>
          </cell>
          <cell r="H517">
            <v>0</v>
          </cell>
        </row>
        <row r="518">
          <cell r="A518">
            <v>5398080000</v>
          </cell>
          <cell r="B518" t="str">
            <v>ΥΠΟΧΡΕΩΣΕΙΣ 40% ΥΠΕΡ ΕΛΛΑΠΙ ΑΠΟ ΝΟΣ.ΜΕΘ</v>
          </cell>
          <cell r="C518">
            <v>0</v>
          </cell>
          <cell r="D518">
            <v>0</v>
          </cell>
          <cell r="E518">
            <v>0</v>
          </cell>
          <cell r="F518">
            <v>0</v>
          </cell>
          <cell r="G518">
            <v>0</v>
          </cell>
          <cell r="H518">
            <v>0</v>
          </cell>
        </row>
        <row r="519">
          <cell r="A519">
            <v>539809</v>
          </cell>
          <cell r="B519" t="str">
            <v>ΛΟΙΠΕΣ ΥΠΟΧΡΕΩΣΕΙΣ ΓΙΑ ΕΠΙΣΤΡΟΦΕΣ ΧΡΗΜΑΤΩΝ</v>
          </cell>
          <cell r="C519">
            <v>0</v>
          </cell>
          <cell r="D519">
            <v>0</v>
          </cell>
          <cell r="E519">
            <v>0</v>
          </cell>
          <cell r="F519">
            <v>0</v>
          </cell>
          <cell r="G519">
            <v>0</v>
          </cell>
          <cell r="H519">
            <v>0</v>
          </cell>
        </row>
        <row r="520">
          <cell r="A520">
            <v>5398092100</v>
          </cell>
          <cell r="B520" t="str">
            <v>ΥΠΟΧΡΕΩΣΕΙΣ ΓΙΑ ΕΠΙΣΤΡΟΦΗ ΧΡΗΜΑΤΩΝ ΠΟΥ ΕΙΣΠΡΑΧΘΗΚΑΝ ΧΩΡΙΣ ΝΑ ΟΦΕΙΛΟΝΤΑΙ</v>
          </cell>
          <cell r="C520">
            <v>0</v>
          </cell>
          <cell r="D520">
            <v>0</v>
          </cell>
          <cell r="E520">
            <v>0</v>
          </cell>
          <cell r="F520">
            <v>0</v>
          </cell>
          <cell r="G520">
            <v>0</v>
          </cell>
          <cell r="H520">
            <v>0</v>
          </cell>
        </row>
        <row r="521">
          <cell r="A521">
            <v>54</v>
          </cell>
          <cell r="B521" t="str">
            <v>ΥΠΟΧΡΕΩΣΕΙΣ ΑΠΟ ΦΟΡΟΥΣ</v>
          </cell>
          <cell r="C521">
            <v>0</v>
          </cell>
          <cell r="D521">
            <v>25787.36</v>
          </cell>
          <cell r="E521">
            <v>0</v>
          </cell>
          <cell r="F521">
            <v>-25787.36</v>
          </cell>
          <cell r="G521">
            <v>0</v>
          </cell>
          <cell r="H521">
            <v>0</v>
          </cell>
        </row>
        <row r="522">
          <cell r="A522">
            <v>5403</v>
          </cell>
          <cell r="B522" t="str">
            <v>ΦΟΡΟΙ - ΤΕΛΗ ΑΜΟΙΒΩΝ ΠΡΟΣΩΠΙΚΟΥ</v>
          </cell>
          <cell r="C522">
            <v>0</v>
          </cell>
          <cell r="D522">
            <v>25783.91</v>
          </cell>
          <cell r="E522">
            <v>0</v>
          </cell>
          <cell r="F522">
            <v>-25783.91</v>
          </cell>
          <cell r="G522">
            <v>0</v>
          </cell>
          <cell r="H522">
            <v>0</v>
          </cell>
        </row>
        <row r="523">
          <cell r="A523">
            <v>540300</v>
          </cell>
          <cell r="B523" t="str">
            <v>ΦΟΡΟΙ ΜΙΣΘΩΤΩΝ ΥΠΗΡΕΣΙΩΝ - ΣΥΝΤΑΞΕΩΝ</v>
          </cell>
          <cell r="C523">
            <v>0</v>
          </cell>
          <cell r="D523">
            <v>25783.91</v>
          </cell>
          <cell r="E523">
            <v>0</v>
          </cell>
          <cell r="F523">
            <v>-25783.91</v>
          </cell>
          <cell r="G523">
            <v>0</v>
          </cell>
          <cell r="H523">
            <v>0</v>
          </cell>
        </row>
        <row r="524">
          <cell r="A524">
            <v>5403000001</v>
          </cell>
          <cell r="B524" t="str">
            <v>ΦΟΡΟΙ ΜΙΣΘΩΤΩΝ ΥΠΗΡΕΣΙΩΝ</v>
          </cell>
          <cell r="C524">
            <v>0</v>
          </cell>
          <cell r="D524">
            <v>9618.39</v>
          </cell>
          <cell r="E524">
            <v>0</v>
          </cell>
          <cell r="F524">
            <v>-9618.39</v>
          </cell>
          <cell r="G524">
            <v>0</v>
          </cell>
          <cell r="H524">
            <v>0</v>
          </cell>
        </row>
        <row r="525">
          <cell r="A525">
            <v>5403000002</v>
          </cell>
          <cell r="B525" t="str">
            <v>ΦΟΡΟΣ ΠΡΟΣΘΕΤΩΝ ΑΜΟΙΒΩΝ 20%</v>
          </cell>
          <cell r="C525">
            <v>0</v>
          </cell>
          <cell r="D525">
            <v>1149.2</v>
          </cell>
          <cell r="E525">
            <v>0</v>
          </cell>
          <cell r="F525">
            <v>-1149.2</v>
          </cell>
          <cell r="G525">
            <v>0</v>
          </cell>
          <cell r="H525">
            <v>0</v>
          </cell>
        </row>
        <row r="526">
          <cell r="A526">
            <v>5403000003</v>
          </cell>
          <cell r="B526" t="str">
            <v>ΦΟΡΟΣ 20% ΑΠΟΓΕΥΜΑΤΙΝΩΝ ΙΑΤΡΕΙΩΝ</v>
          </cell>
          <cell r="C526">
            <v>0</v>
          </cell>
          <cell r="D526">
            <v>15016.32</v>
          </cell>
          <cell r="E526">
            <v>0</v>
          </cell>
          <cell r="F526">
            <v>-15016.32</v>
          </cell>
          <cell r="G526">
            <v>0</v>
          </cell>
          <cell r="H526">
            <v>0</v>
          </cell>
        </row>
        <row r="527">
          <cell r="A527">
            <v>5404</v>
          </cell>
          <cell r="B527" t="str">
            <v>ΦΟΡΟΙ - ΤΕΛΗ ΑΜΟΙΒΩΝ ΤΡΙΤΩΝ</v>
          </cell>
          <cell r="C527">
            <v>0</v>
          </cell>
          <cell r="D527">
            <v>0</v>
          </cell>
          <cell r="E527">
            <v>0</v>
          </cell>
          <cell r="F527">
            <v>0</v>
          </cell>
          <cell r="G527">
            <v>0</v>
          </cell>
          <cell r="H527">
            <v>0</v>
          </cell>
        </row>
        <row r="528">
          <cell r="A528">
            <v>540400</v>
          </cell>
          <cell r="B528" t="str">
            <v>ΦΟΡΟΣ ΑΜΟΙΒΩΝ ΕΛΕΥΘΕΡΩΝ ΕΠΑΓΓΕΛΜΑΤΙΩΝ 20%</v>
          </cell>
          <cell r="C528">
            <v>0</v>
          </cell>
          <cell r="D528">
            <v>0</v>
          </cell>
          <cell r="E528">
            <v>0</v>
          </cell>
          <cell r="F528">
            <v>0</v>
          </cell>
          <cell r="G528">
            <v>0</v>
          </cell>
          <cell r="H528">
            <v>0</v>
          </cell>
        </row>
        <row r="529">
          <cell r="A529">
            <v>5404000001</v>
          </cell>
          <cell r="B529" t="str">
            <v>ΦΟΡΟΣ ΑΜΟΙΒΩΝ ΕΛΕΥΘΕΡΩΝ ΕΠΑΓΓΕΛΜΑΤΙΩΝ 20%</v>
          </cell>
          <cell r="C529">
            <v>0</v>
          </cell>
          <cell r="D529">
            <v>0</v>
          </cell>
          <cell r="E529">
            <v>0</v>
          </cell>
          <cell r="F529">
            <v>0</v>
          </cell>
          <cell r="G529">
            <v>0</v>
          </cell>
          <cell r="H529">
            <v>0</v>
          </cell>
        </row>
        <row r="530">
          <cell r="A530">
            <v>5409</v>
          </cell>
          <cell r="B530" t="str">
            <v>ΛΟΙΠΟΙ ΦΟΡΟΙ - ΤΕΛΗ</v>
          </cell>
          <cell r="C530">
            <v>0</v>
          </cell>
          <cell r="D530">
            <v>3.45</v>
          </cell>
          <cell r="E530">
            <v>0</v>
          </cell>
          <cell r="F530">
            <v>-3.45</v>
          </cell>
          <cell r="G530">
            <v>0</v>
          </cell>
          <cell r="H530">
            <v>0</v>
          </cell>
        </row>
        <row r="531">
          <cell r="A531">
            <v>540901</v>
          </cell>
          <cell r="B531" t="str">
            <v>ΦΟΡΟΣ ΑΜΟΙΒΩΝ ΜΕΛΩΝ ΔΙΟΙΚΗΤΙΚΟΥ ΣΥΜΒΟΥΛΙΟΥ &amp; ΛΟΙΠΩΝ ΣΥΛΛΟΓΙΚΩΝ ΟΡΓΑΝΩΝ</v>
          </cell>
          <cell r="C531">
            <v>0</v>
          </cell>
          <cell r="D531">
            <v>0</v>
          </cell>
          <cell r="E531">
            <v>0</v>
          </cell>
          <cell r="F531">
            <v>0</v>
          </cell>
          <cell r="G531">
            <v>0</v>
          </cell>
          <cell r="H531">
            <v>0</v>
          </cell>
        </row>
        <row r="532">
          <cell r="A532">
            <v>5409010001</v>
          </cell>
          <cell r="B532" t="str">
            <v>ΦΟΡΟΣ ΑΜΟΙΒΩΝ ΜΕΛΩΝ ΔΙΟΙΚΗΤΙΚΟΥ ΣΥΜΒΟΥΛΙΟΥ &amp; ΛΟΙΠΩΝ ΣΥΛΛΟΓΙΚΩΝ ΟΡΓΑΝΩΝ</v>
          </cell>
          <cell r="C532">
            <v>0</v>
          </cell>
          <cell r="D532">
            <v>0</v>
          </cell>
          <cell r="E532">
            <v>0</v>
          </cell>
          <cell r="F532">
            <v>0</v>
          </cell>
          <cell r="G532">
            <v>0</v>
          </cell>
          <cell r="H532">
            <v>0</v>
          </cell>
        </row>
        <row r="533">
          <cell r="A533">
            <v>540905</v>
          </cell>
          <cell r="B533" t="str">
            <v>ΧΑΡΤΟΣΗΜΟ &amp; Ο.Γ.Α ΕΙΣΟΔΗΜΑΤΩΝ ΑΠΟ ΟΙΚΟΔΟΜΕΣ</v>
          </cell>
          <cell r="C533">
            <v>0</v>
          </cell>
          <cell r="D533">
            <v>3.45</v>
          </cell>
          <cell r="E533">
            <v>0</v>
          </cell>
          <cell r="F533">
            <v>-3.45</v>
          </cell>
          <cell r="G533">
            <v>0</v>
          </cell>
          <cell r="H533">
            <v>0</v>
          </cell>
        </row>
        <row r="534">
          <cell r="A534">
            <v>5409050001</v>
          </cell>
          <cell r="B534" t="str">
            <v>ΧΑΡΤ. ΚΑΙ Ο.Γ.Α. (3,6%) ΕΙΣΟΔΗΜΑΤΩΝ ΑΠΟ ΕΚΜΙΣΘΩΣΗ ΑΚΙΝΗΤΩΝ</v>
          </cell>
          <cell r="C534">
            <v>0</v>
          </cell>
          <cell r="D534">
            <v>3.45</v>
          </cell>
          <cell r="E534">
            <v>0</v>
          </cell>
          <cell r="F534">
            <v>-3.45</v>
          </cell>
          <cell r="G534">
            <v>0</v>
          </cell>
          <cell r="H534">
            <v>0</v>
          </cell>
        </row>
        <row r="535">
          <cell r="A535">
            <v>55</v>
          </cell>
          <cell r="B535" t="str">
            <v>ΑΣΦΑΛΙΣΤΙΚΟΙ ΟΡΓΑΝΙΣΜΟΙ</v>
          </cell>
          <cell r="C535">
            <v>0</v>
          </cell>
          <cell r="D535">
            <v>457413.27</v>
          </cell>
          <cell r="E535">
            <v>0</v>
          </cell>
          <cell r="F535">
            <v>-457413.27</v>
          </cell>
          <cell r="G535">
            <v>0</v>
          </cell>
          <cell r="H535">
            <v>0</v>
          </cell>
        </row>
        <row r="536">
          <cell r="A536">
            <v>5500</v>
          </cell>
          <cell r="B536" t="str">
            <v>ΦΟΡΕΙΣ ΚΥΡΙΑΣ ΑΣΦΑΛΙΣΗΣ</v>
          </cell>
          <cell r="C536">
            <v>0</v>
          </cell>
          <cell r="D536">
            <v>77488.4</v>
          </cell>
          <cell r="E536">
            <v>0</v>
          </cell>
          <cell r="F536">
            <v>-77488.4</v>
          </cell>
          <cell r="G536">
            <v>0</v>
          </cell>
          <cell r="H536">
            <v>0</v>
          </cell>
        </row>
        <row r="537">
          <cell r="A537">
            <v>550000</v>
          </cell>
          <cell r="B537" t="str">
            <v>ΙΚΑ</v>
          </cell>
          <cell r="C537">
            <v>0</v>
          </cell>
          <cell r="D537">
            <v>41777.14</v>
          </cell>
          <cell r="E537">
            <v>0</v>
          </cell>
          <cell r="F537">
            <v>-41777.14</v>
          </cell>
          <cell r="G537">
            <v>0</v>
          </cell>
          <cell r="H537">
            <v>0</v>
          </cell>
        </row>
        <row r="538">
          <cell r="A538">
            <v>5500000000</v>
          </cell>
          <cell r="B538" t="str">
            <v>ΙΚΑ ΑΣΦ</v>
          </cell>
          <cell r="C538">
            <v>0</v>
          </cell>
          <cell r="D538">
            <v>16804.89</v>
          </cell>
          <cell r="E538">
            <v>0</v>
          </cell>
          <cell r="F538">
            <v>-16804.89</v>
          </cell>
          <cell r="G538">
            <v>0</v>
          </cell>
          <cell r="H538">
            <v>0</v>
          </cell>
        </row>
        <row r="539">
          <cell r="A539">
            <v>5500000001</v>
          </cell>
          <cell r="B539" t="str">
            <v>ΙΚΑ ΕΡΓΟΔΟΤΗ</v>
          </cell>
          <cell r="C539">
            <v>0</v>
          </cell>
          <cell r="D539">
            <v>24972.25</v>
          </cell>
          <cell r="E539">
            <v>0</v>
          </cell>
          <cell r="F539">
            <v>-24972.25</v>
          </cell>
          <cell r="G539">
            <v>0</v>
          </cell>
          <cell r="H539">
            <v>0</v>
          </cell>
        </row>
        <row r="540">
          <cell r="A540">
            <v>550001</v>
          </cell>
          <cell r="B540" t="str">
            <v>ΤΣΑΥ</v>
          </cell>
          <cell r="C540">
            <v>0</v>
          </cell>
          <cell r="D540">
            <v>35711.26</v>
          </cell>
          <cell r="E540">
            <v>0</v>
          </cell>
          <cell r="F540">
            <v>-35711.26</v>
          </cell>
          <cell r="G540">
            <v>0</v>
          </cell>
          <cell r="H540">
            <v>0</v>
          </cell>
        </row>
        <row r="541">
          <cell r="A541">
            <v>5500010000</v>
          </cell>
          <cell r="B541" t="str">
            <v>ΤΣΑΥ ΑΣΦ</v>
          </cell>
          <cell r="C541">
            <v>0</v>
          </cell>
          <cell r="D541">
            <v>14898.58</v>
          </cell>
          <cell r="E541">
            <v>0</v>
          </cell>
          <cell r="F541">
            <v>-14898.58</v>
          </cell>
          <cell r="G541">
            <v>0</v>
          </cell>
          <cell r="H541">
            <v>0</v>
          </cell>
        </row>
        <row r="542">
          <cell r="A542">
            <v>5500010001</v>
          </cell>
          <cell r="B542" t="str">
            <v>ΤΣΑΥ ΕΡΓΟΔΟΤΗ</v>
          </cell>
          <cell r="C542">
            <v>0</v>
          </cell>
          <cell r="D542">
            <v>20812.68</v>
          </cell>
          <cell r="E542">
            <v>0</v>
          </cell>
          <cell r="F542">
            <v>-20812.68</v>
          </cell>
          <cell r="G542">
            <v>0</v>
          </cell>
          <cell r="H542">
            <v>0</v>
          </cell>
        </row>
        <row r="543">
          <cell r="A543">
            <v>550011</v>
          </cell>
          <cell r="B543" t="str">
            <v>ΝΟΣΟΚΟΜΕΙΑΚΗ ΠΕΡΙΘΑΛΨΗ</v>
          </cell>
          <cell r="C543">
            <v>0</v>
          </cell>
          <cell r="D543">
            <v>0</v>
          </cell>
          <cell r="E543">
            <v>0</v>
          </cell>
          <cell r="F543">
            <v>0</v>
          </cell>
          <cell r="G543">
            <v>0</v>
          </cell>
          <cell r="H543">
            <v>0</v>
          </cell>
        </row>
        <row r="544">
          <cell r="A544">
            <v>5500110000</v>
          </cell>
          <cell r="B544" t="str">
            <v>ΝΟΣΟΚΟΜΕΙΑΚΗ ΠΕΡΙΘΑΛΨΗ</v>
          </cell>
          <cell r="C544">
            <v>0</v>
          </cell>
          <cell r="D544">
            <v>0</v>
          </cell>
          <cell r="E544">
            <v>0</v>
          </cell>
          <cell r="F544">
            <v>0</v>
          </cell>
          <cell r="G544">
            <v>0</v>
          </cell>
          <cell r="H544">
            <v>0</v>
          </cell>
        </row>
        <row r="545">
          <cell r="A545">
            <v>5502</v>
          </cell>
          <cell r="B545" t="str">
            <v>ΜΕΤΟΧΙΚΑ ΤΑΜΕΙΑ</v>
          </cell>
          <cell r="C545">
            <v>0</v>
          </cell>
          <cell r="D545">
            <v>318177.4</v>
          </cell>
          <cell r="E545">
            <v>0</v>
          </cell>
          <cell r="F545">
            <v>-318177.4</v>
          </cell>
          <cell r="G545">
            <v>0</v>
          </cell>
          <cell r="H545">
            <v>0</v>
          </cell>
        </row>
        <row r="546">
          <cell r="A546">
            <v>550200</v>
          </cell>
          <cell r="B546" t="str">
            <v>Μ.Τ.Π.Υ. ΜΙΣΘΟΔΟΣΙΑΣ</v>
          </cell>
          <cell r="C546">
            <v>0</v>
          </cell>
          <cell r="D546">
            <v>1508.29</v>
          </cell>
          <cell r="E546">
            <v>0</v>
          </cell>
          <cell r="F546">
            <v>-1508.29</v>
          </cell>
          <cell r="G546">
            <v>0</v>
          </cell>
          <cell r="H546">
            <v>0</v>
          </cell>
        </row>
        <row r="547">
          <cell r="A547">
            <v>5502000000</v>
          </cell>
          <cell r="B547" t="str">
            <v>Μ.Τ.Π.Υ. ΜΙΣΘΟΔΟΣΙΑΣ</v>
          </cell>
          <cell r="C547">
            <v>0</v>
          </cell>
          <cell r="D547">
            <v>6.65</v>
          </cell>
          <cell r="E547">
            <v>0</v>
          </cell>
          <cell r="F547">
            <v>-6.65</v>
          </cell>
          <cell r="G547">
            <v>0</v>
          </cell>
          <cell r="H547">
            <v>0</v>
          </cell>
        </row>
        <row r="548">
          <cell r="A548">
            <v>5502000001</v>
          </cell>
          <cell r="B548" t="str">
            <v>Μ.Τ.Π.Υ. ΜΙΣΘΟΔΟΣΙΑΣ ΑΠΟΓΕΥΜΑΤΙΝΩΝ ΙΑΤΡΕΙΩΝ</v>
          </cell>
          <cell r="C548">
            <v>0</v>
          </cell>
          <cell r="D548">
            <v>1501.64</v>
          </cell>
          <cell r="E548">
            <v>0</v>
          </cell>
          <cell r="F548">
            <v>-1501.64</v>
          </cell>
          <cell r="G548">
            <v>0</v>
          </cell>
          <cell r="H548">
            <v>0</v>
          </cell>
        </row>
        <row r="549">
          <cell r="A549">
            <v>550205</v>
          </cell>
          <cell r="B549" t="str">
            <v>ΜΤΠΥ ΥΠΑΛΛΗΛΩΝ</v>
          </cell>
          <cell r="C549">
            <v>0</v>
          </cell>
          <cell r="D549">
            <v>0</v>
          </cell>
          <cell r="E549">
            <v>0</v>
          </cell>
          <cell r="F549">
            <v>0</v>
          </cell>
          <cell r="G549">
            <v>0</v>
          </cell>
          <cell r="H549">
            <v>0</v>
          </cell>
        </row>
        <row r="550">
          <cell r="A550">
            <v>5502050000</v>
          </cell>
          <cell r="B550" t="str">
            <v>ΜΤΠΥ ΥΠΑΛΛΗΛΩΝ</v>
          </cell>
          <cell r="C550">
            <v>0</v>
          </cell>
          <cell r="D550">
            <v>0</v>
          </cell>
          <cell r="E550">
            <v>0</v>
          </cell>
          <cell r="F550">
            <v>0</v>
          </cell>
          <cell r="G550">
            <v>0</v>
          </cell>
          <cell r="H550">
            <v>0</v>
          </cell>
        </row>
        <row r="551">
          <cell r="A551">
            <v>550206</v>
          </cell>
          <cell r="B551" t="str">
            <v>ΜΤΠΥ ΠΡΟΣΘΕΤΩΝ ΑΜΟΙΒΩΝ</v>
          </cell>
          <cell r="C551">
            <v>0</v>
          </cell>
          <cell r="D551">
            <v>164.53</v>
          </cell>
          <cell r="E551">
            <v>0</v>
          </cell>
          <cell r="F551">
            <v>-164.53</v>
          </cell>
          <cell r="G551">
            <v>0</v>
          </cell>
          <cell r="H551">
            <v>0</v>
          </cell>
        </row>
        <row r="552">
          <cell r="A552">
            <v>5502060000</v>
          </cell>
          <cell r="B552" t="str">
            <v>ΜΤΠΥ ΟΔΟΙΠΟΡΙΚΩΝ</v>
          </cell>
          <cell r="C552">
            <v>0</v>
          </cell>
          <cell r="D552">
            <v>164.53</v>
          </cell>
          <cell r="E552">
            <v>0</v>
          </cell>
          <cell r="F552">
            <v>-164.53</v>
          </cell>
          <cell r="G552">
            <v>0</v>
          </cell>
          <cell r="H552">
            <v>0</v>
          </cell>
        </row>
        <row r="553">
          <cell r="A553">
            <v>550209</v>
          </cell>
          <cell r="B553" t="str">
            <v>ΛΟΙΠΑ ΜΕΤΟΧΙΚΑ ΤΑΜΕΙΑ</v>
          </cell>
          <cell r="C553">
            <v>0</v>
          </cell>
          <cell r="D553">
            <v>140.65</v>
          </cell>
          <cell r="E553">
            <v>0</v>
          </cell>
          <cell r="F553">
            <v>-140.65</v>
          </cell>
          <cell r="G553">
            <v>0</v>
          </cell>
          <cell r="H553">
            <v>0</v>
          </cell>
        </row>
        <row r="554">
          <cell r="A554">
            <v>5502090001</v>
          </cell>
          <cell r="B554" t="str">
            <v>ΜΤΠΥ ΕΝΟΙΚΙΩΝ</v>
          </cell>
          <cell r="C554">
            <v>0</v>
          </cell>
          <cell r="D554">
            <v>140.65</v>
          </cell>
          <cell r="E554">
            <v>0</v>
          </cell>
          <cell r="F554">
            <v>-140.65</v>
          </cell>
          <cell r="G554">
            <v>0</v>
          </cell>
          <cell r="H554">
            <v>0</v>
          </cell>
        </row>
        <row r="555">
          <cell r="A555">
            <v>550210</v>
          </cell>
          <cell r="B555" t="str">
            <v>Μ.Τ.Π.Υ. ΠΡΟΜΗΘΕΙΩΝ</v>
          </cell>
          <cell r="C555">
            <v>0</v>
          </cell>
          <cell r="D555">
            <v>309746.91</v>
          </cell>
          <cell r="E555">
            <v>0</v>
          </cell>
          <cell r="F555">
            <v>-309746.91</v>
          </cell>
          <cell r="G555">
            <v>0</v>
          </cell>
          <cell r="H555">
            <v>0</v>
          </cell>
        </row>
        <row r="556">
          <cell r="A556">
            <v>5502100001</v>
          </cell>
          <cell r="B556" t="str">
            <v>Μ.Τ.Π.Υ. ΠΡΟΜΗΘΕΙΩΝ</v>
          </cell>
          <cell r="C556">
            <v>0</v>
          </cell>
          <cell r="D556">
            <v>309746.91</v>
          </cell>
          <cell r="E556">
            <v>0</v>
          </cell>
          <cell r="F556">
            <v>-309746.91</v>
          </cell>
          <cell r="G556">
            <v>0</v>
          </cell>
          <cell r="H556">
            <v>0</v>
          </cell>
        </row>
        <row r="557">
          <cell r="A557">
            <v>550212</v>
          </cell>
          <cell r="B557" t="str">
            <v>Μ.Τ.Π.Υ. ΑΠΟ ΠΑΡΟΧΗ ΥΠΗΡΕΣΙΩΝ</v>
          </cell>
          <cell r="C557">
            <v>0</v>
          </cell>
          <cell r="D557">
            <v>6617.02</v>
          </cell>
          <cell r="E557">
            <v>0</v>
          </cell>
          <cell r="F557">
            <v>-6617.02</v>
          </cell>
          <cell r="G557">
            <v>0</v>
          </cell>
          <cell r="H557">
            <v>0</v>
          </cell>
        </row>
        <row r="558">
          <cell r="A558">
            <v>5502120000</v>
          </cell>
          <cell r="B558" t="str">
            <v>Μ.Τ.Π.Υ. ΑΠΟ ΠΑΡΟΧΗ ΥΠΗΡΕΣΙΩΝ</v>
          </cell>
          <cell r="C558">
            <v>0</v>
          </cell>
          <cell r="D558">
            <v>6617.02</v>
          </cell>
          <cell r="E558">
            <v>0</v>
          </cell>
          <cell r="F558">
            <v>-6617.02</v>
          </cell>
          <cell r="G558">
            <v>0</v>
          </cell>
          <cell r="H558">
            <v>0</v>
          </cell>
        </row>
        <row r="559">
          <cell r="A559">
            <v>5504</v>
          </cell>
          <cell r="B559" t="str">
            <v>ΤΑΜΕΙΑ ΑΡΩΓΗΣ</v>
          </cell>
          <cell r="C559">
            <v>0</v>
          </cell>
          <cell r="D559">
            <v>61747.47</v>
          </cell>
          <cell r="E559">
            <v>0</v>
          </cell>
          <cell r="F559">
            <v>-61747.47</v>
          </cell>
          <cell r="G559">
            <v>0</v>
          </cell>
          <cell r="H559">
            <v>0</v>
          </cell>
        </row>
        <row r="560">
          <cell r="A560">
            <v>550406</v>
          </cell>
          <cell r="B560" t="str">
            <v>Τ.Α. &amp; ΥΓΕΙΑΣ ΥΠΑΛΛΗΛΩΝ ΥΠΟΥΡΓΕΙΟΥ ΚΟΙΝΩΝΙΚΩΝ ΥΠΗΡΕΣΙΩΝ</v>
          </cell>
          <cell r="C560">
            <v>0</v>
          </cell>
          <cell r="D560">
            <v>0</v>
          </cell>
          <cell r="E560">
            <v>0</v>
          </cell>
          <cell r="F560">
            <v>0</v>
          </cell>
          <cell r="G560">
            <v>0</v>
          </cell>
          <cell r="H560">
            <v>0</v>
          </cell>
        </row>
        <row r="561">
          <cell r="A561">
            <v>5504060003</v>
          </cell>
          <cell r="B561" t="str">
            <v>ΤΕΑΔΥ Τ.Α. &amp; ΥΓΕΙΑΣ ΔΗΜΟΣΙΩΝ ΥΠΑΛΛΗΛΩΝ</v>
          </cell>
          <cell r="C561">
            <v>0</v>
          </cell>
          <cell r="D561">
            <v>0</v>
          </cell>
          <cell r="E561">
            <v>0</v>
          </cell>
          <cell r="F561">
            <v>0</v>
          </cell>
          <cell r="G561">
            <v>0</v>
          </cell>
          <cell r="H561">
            <v>0</v>
          </cell>
        </row>
        <row r="562">
          <cell r="A562">
            <v>550419</v>
          </cell>
          <cell r="B562" t="str">
            <v>ΛΟΙΠΑ ΤΑΜΕΙΑ ΑΡΩΓΗΣ</v>
          </cell>
          <cell r="C562">
            <v>0</v>
          </cell>
          <cell r="D562">
            <v>61747.47</v>
          </cell>
          <cell r="E562">
            <v>0</v>
          </cell>
          <cell r="F562">
            <v>-61747.47</v>
          </cell>
          <cell r="G562">
            <v>0</v>
          </cell>
          <cell r="H562">
            <v>0</v>
          </cell>
        </row>
        <row r="563">
          <cell r="A563">
            <v>5504190001</v>
          </cell>
          <cell r="B563" t="str">
            <v>ΤΕΑΔΥ ΣΤ' ΥΠΗΡ. ΜΟΝΑΔΑ (Τ.Α.Υ.Υ.Ε. ΠΡΟΜΗΘΕΥΤΩΝ ΠΛΑΤΕΙΑ ΚΑΝΙΓΚΟΣ 10181 ΑΘΗΝΑ)</v>
          </cell>
          <cell r="C563">
            <v>0</v>
          </cell>
          <cell r="D563">
            <v>61747.47</v>
          </cell>
          <cell r="E563">
            <v>0</v>
          </cell>
          <cell r="F563">
            <v>-61747.47</v>
          </cell>
          <cell r="G563">
            <v>0</v>
          </cell>
          <cell r="H563">
            <v>0</v>
          </cell>
        </row>
        <row r="564">
          <cell r="A564">
            <v>56</v>
          </cell>
          <cell r="B564" t="str">
            <v>ΜΕΤΑΒΑΤΙΚΟΙ ΛΟΓΑΡΙΑΣΜΟΙ ΠΑΘΗΤΙΚΟΥ</v>
          </cell>
          <cell r="C564">
            <v>0</v>
          </cell>
          <cell r="D564">
            <v>770246.01</v>
          </cell>
          <cell r="E564">
            <v>0</v>
          </cell>
          <cell r="F564">
            <v>60642.01000000001</v>
          </cell>
          <cell r="G564">
            <v>0</v>
          </cell>
          <cell r="H564">
            <v>830888.02</v>
          </cell>
        </row>
        <row r="565">
          <cell r="A565">
            <v>5601</v>
          </cell>
          <cell r="B565" t="str">
            <v>ΕΞΟΔΑ ΧΡΗΣΕΩΝ ΔΟΥΛΕΥΜΕΝΑ (ΠΛΗΡΩΤΕΑ)</v>
          </cell>
          <cell r="C565">
            <v>0</v>
          </cell>
          <cell r="D565">
            <v>770246.01</v>
          </cell>
          <cell r="E565">
            <v>0</v>
          </cell>
          <cell r="F565">
            <v>60642.01000000001</v>
          </cell>
          <cell r="G565">
            <v>0</v>
          </cell>
          <cell r="H565">
            <v>830888.02</v>
          </cell>
        </row>
        <row r="566">
          <cell r="A566">
            <v>560160</v>
          </cell>
          <cell r="B566" t="str">
            <v>ΕΞΟΔΑ ΧΡΗΣΕΩΝ ΔΟΥΛΕΥΜΕΝΑ (ΠΛΗΡΩΤΕΑ) ΑΜΟΙΒΕΣ ΚΑΙ ΕΞΟΔΑ ΠΡΟΣΩΠΙΚΟΥ</v>
          </cell>
          <cell r="C566">
            <v>0</v>
          </cell>
          <cell r="D566">
            <v>770246.01</v>
          </cell>
          <cell r="E566">
            <v>0</v>
          </cell>
          <cell r="F566">
            <v>60642.01000000001</v>
          </cell>
          <cell r="G566">
            <v>0</v>
          </cell>
          <cell r="H566">
            <v>830888.02</v>
          </cell>
        </row>
        <row r="567">
          <cell r="A567">
            <v>5601602100</v>
          </cell>
          <cell r="B567" t="str">
            <v>ΕΞΟΔΑ ΧΡΗΣΕΩΝ ΔΟΥΛΕΥΜΕΝΑ (ΠΛΗΡΩΤΕΑ) ΑΜΟΙΒΕΣ ΚΑΙ ΕΞΟΔΑ ΠΡΟΣΩΠΙΚΟΥ</v>
          </cell>
          <cell r="C567">
            <v>0</v>
          </cell>
          <cell r="D567">
            <v>770246.01</v>
          </cell>
          <cell r="E567">
            <v>0</v>
          </cell>
          <cell r="F567">
            <v>60642.01000000001</v>
          </cell>
          <cell r="G567">
            <v>0</v>
          </cell>
          <cell r="H567">
            <v>830888.02</v>
          </cell>
        </row>
        <row r="568">
          <cell r="A568">
            <v>60</v>
          </cell>
          <cell r="B568" t="str">
            <v>ΑΜΟΙΒΕΣ &amp; ΕΞΟΔΑ ΠΡΟΣΩΠΙΚΟΥ</v>
          </cell>
          <cell r="C568">
            <v>0</v>
          </cell>
          <cell r="D568">
            <v>0</v>
          </cell>
          <cell r="E568">
            <v>48991526.16</v>
          </cell>
          <cell r="F568">
            <v>0</v>
          </cell>
          <cell r="G568">
            <v>48991526.16</v>
          </cell>
          <cell r="H568">
            <v>0</v>
          </cell>
        </row>
        <row r="569">
          <cell r="A569">
            <v>6000</v>
          </cell>
          <cell r="B569" t="str">
            <v>ΑΜΟΙΒΕΣ ΕΜΜΙΣΘΟΥ ΤΑΚΤΙΚΟΥ ΠΡΟΣΩΠΙΚΟΥ</v>
          </cell>
          <cell r="C569">
            <v>0</v>
          </cell>
          <cell r="D569">
            <v>0</v>
          </cell>
          <cell r="E569">
            <v>47486322.13</v>
          </cell>
          <cell r="F569">
            <v>0</v>
          </cell>
          <cell r="G569">
            <v>47486322.13</v>
          </cell>
          <cell r="H569">
            <v>0</v>
          </cell>
        </row>
        <row r="570">
          <cell r="A570">
            <v>600010</v>
          </cell>
          <cell r="B570" t="str">
            <v>ΠΡΟΣΩΡΙΝΟ ΕΠΙΔΟΜΑ ΕΤΟΥΣ 1978</v>
          </cell>
          <cell r="C570">
            <v>0</v>
          </cell>
          <cell r="D570">
            <v>0</v>
          </cell>
          <cell r="E570">
            <v>21129.08</v>
          </cell>
          <cell r="F570">
            <v>0</v>
          </cell>
          <cell r="G570">
            <v>21129.08</v>
          </cell>
          <cell r="H570">
            <v>0</v>
          </cell>
        </row>
        <row r="571">
          <cell r="A571">
            <v>6000100001</v>
          </cell>
          <cell r="B571" t="str">
            <v>ΕΠΙΔΟΜΑΤΑ ΕΟΡΤΩΝ ΧΡΙΣΤΟΥΓΕΝΝΩΝ-ΠΑΣΧΑ-ΑΔΕΙΑΣ</v>
          </cell>
          <cell r="C571">
            <v>0</v>
          </cell>
          <cell r="D571">
            <v>0</v>
          </cell>
          <cell r="E571">
            <v>21129.08</v>
          </cell>
          <cell r="F571">
            <v>0</v>
          </cell>
          <cell r="G571">
            <v>21129.08</v>
          </cell>
          <cell r="H571">
            <v>0</v>
          </cell>
        </row>
        <row r="572">
          <cell r="A572">
            <v>600039</v>
          </cell>
          <cell r="B572" t="str">
            <v>ΛΟΙΠΑ ΕΙΔΙΚΑ ΤΑΚΤΙΚΑ ΕΠΙΔΟΜΑΤΑ</v>
          </cell>
          <cell r="C572">
            <v>0</v>
          </cell>
          <cell r="D572">
            <v>0</v>
          </cell>
          <cell r="E572">
            <v>94085.21</v>
          </cell>
          <cell r="F572">
            <v>0</v>
          </cell>
          <cell r="G572">
            <v>94085.21</v>
          </cell>
          <cell r="H572">
            <v>0</v>
          </cell>
        </row>
        <row r="573">
          <cell r="A573">
            <v>6000390001</v>
          </cell>
          <cell r="B573" t="str">
            <v>ΛΟΙΠΑ ΕΙΔΙΚΑ ΤΑΚΤΙΚΑ ΕΠΙΔΟΜΑΤΑ ΕΠΙΚΟΥΡΙΚΩΝ ΙΑΤΡΩΝ</v>
          </cell>
          <cell r="C573">
            <v>0</v>
          </cell>
          <cell r="D573">
            <v>0</v>
          </cell>
          <cell r="E573">
            <v>81099.09</v>
          </cell>
          <cell r="F573">
            <v>0</v>
          </cell>
          <cell r="G573">
            <v>81099.09</v>
          </cell>
          <cell r="H573">
            <v>0</v>
          </cell>
        </row>
        <row r="574">
          <cell r="A574">
            <v>6000390002</v>
          </cell>
          <cell r="B574" t="str">
            <v>ΛΟΙΠΑ ΕΙΔΙΚΑ ΤΑΚΤΙΚΑ ΕΠΙΔΟΜΑΤΑ ΝΟΣΗΛΕΥΤΙΚΟΥ ΠΡΟΣΩΠΙΚΟΥ</v>
          </cell>
          <cell r="C574">
            <v>0</v>
          </cell>
          <cell r="D574">
            <v>0</v>
          </cell>
          <cell r="E574">
            <v>12986.12</v>
          </cell>
          <cell r="F574">
            <v>0</v>
          </cell>
          <cell r="G574">
            <v>12986.12</v>
          </cell>
          <cell r="H574">
            <v>0</v>
          </cell>
        </row>
        <row r="575">
          <cell r="A575">
            <v>600041</v>
          </cell>
          <cell r="B575" t="str">
            <v>ΑΠΟΖΗΜΙΩΣΗ ΓΙΑ ΥΠΕΡΩΡΙΑΚΗ ΕΡΓΑΣΙΑ</v>
          </cell>
          <cell r="C575">
            <v>0</v>
          </cell>
          <cell r="D575">
            <v>0</v>
          </cell>
          <cell r="E575">
            <v>738208.83</v>
          </cell>
          <cell r="F575">
            <v>0</v>
          </cell>
          <cell r="G575">
            <v>738208.83</v>
          </cell>
          <cell r="H575">
            <v>0</v>
          </cell>
        </row>
        <row r="576">
          <cell r="A576">
            <v>6000410001</v>
          </cell>
          <cell r="B576" t="str">
            <v>ΑΠΟΖΗΜΙΩΣΗ ΓΙΑ ΥΠΕΡΩΡΙΑΚΗ ΕΡΓΑΣΙΑ (ΤΑΚΤΙΚΟ ΠΡΟΣΩΠΙΚΟ)</v>
          </cell>
          <cell r="C576">
            <v>0</v>
          </cell>
          <cell r="D576">
            <v>0</v>
          </cell>
          <cell r="E576">
            <v>207795.59</v>
          </cell>
          <cell r="F576">
            <v>0</v>
          </cell>
          <cell r="G576">
            <v>207795.59</v>
          </cell>
          <cell r="H576">
            <v>0</v>
          </cell>
        </row>
        <row r="577">
          <cell r="A577">
            <v>6000410003</v>
          </cell>
          <cell r="B577" t="str">
            <v>ΑΠΟΖΗΜΙΩΣΗ ΓΙΑ ΥΠΕΡΩΡΙΑΚΗ ΕΡΓΑΣΙΑ ΑΠΟ ΠΡΟΥΠ. ΝΟΣΟΚΟΜΕΙΟΥ</v>
          </cell>
          <cell r="C577">
            <v>0</v>
          </cell>
          <cell r="D577">
            <v>0</v>
          </cell>
          <cell r="E577">
            <v>530413.24</v>
          </cell>
          <cell r="F577">
            <v>0</v>
          </cell>
          <cell r="G577">
            <v>530413.24</v>
          </cell>
          <cell r="H577">
            <v>0</v>
          </cell>
        </row>
        <row r="578">
          <cell r="A578">
            <v>600044</v>
          </cell>
          <cell r="B578" t="str">
            <v>ΑΠΟΖΗΜΕΙΩΣΗ ΛΟΓΩ ΣΥΜΜΕΤΟΧΗΣ ΣΕ ΣΥΜΒΟΥΛΙΑ &amp; ΕΠΙΤΡΟΠΕΣ</v>
          </cell>
          <cell r="C578">
            <v>0</v>
          </cell>
          <cell r="D578">
            <v>0</v>
          </cell>
          <cell r="E578">
            <v>7560.56</v>
          </cell>
          <cell r="F578">
            <v>0</v>
          </cell>
          <cell r="G578">
            <v>7560.56</v>
          </cell>
          <cell r="H578">
            <v>0</v>
          </cell>
        </row>
        <row r="579">
          <cell r="A579">
            <v>6000440001</v>
          </cell>
          <cell r="B579" t="str">
            <v>ΑΠΟΖΗΜΕΙΩΣΗ (Τ.Π) ΛΟΓΩ ΣΥΜΜΕΤΟΧΗΣ ΣΕ ΣΥΜΒΟΥΛΙΑ &amp; ΕΠΙΤΡΟΠΕΣ</v>
          </cell>
          <cell r="C579">
            <v>0</v>
          </cell>
          <cell r="D579">
            <v>0</v>
          </cell>
          <cell r="E579">
            <v>7560.56</v>
          </cell>
          <cell r="F579">
            <v>0</v>
          </cell>
          <cell r="G579">
            <v>7560.56</v>
          </cell>
          <cell r="H579">
            <v>0</v>
          </cell>
        </row>
        <row r="580">
          <cell r="A580">
            <v>600067</v>
          </cell>
          <cell r="B580" t="str">
            <v>ΑΠΟΖΗΜΙΩΣΗ ΛΟΓΩ ΜΗ ΧΟΡΗΓΗΣΗΣ ΚΑΝΟΝΙΚΗΣ ΑΔΕΙΑΣ</v>
          </cell>
          <cell r="C580">
            <v>0</v>
          </cell>
          <cell r="D580">
            <v>0</v>
          </cell>
          <cell r="E580">
            <v>1309.48</v>
          </cell>
          <cell r="F580">
            <v>0</v>
          </cell>
          <cell r="G580">
            <v>1309.48</v>
          </cell>
          <cell r="H580">
            <v>0</v>
          </cell>
        </row>
        <row r="581">
          <cell r="A581">
            <v>6000670001</v>
          </cell>
          <cell r="B581" t="str">
            <v>ΑΠΟΖΗΜΙΩΣΗ ΛΟΓΩ ΜΗ ΧΟΡΗΓΗΣΗΣ ΚΑΝΟΝΙΚΗΣ ΑΔΕΙΑΣ</v>
          </cell>
          <cell r="C581">
            <v>0</v>
          </cell>
          <cell r="D581">
            <v>0</v>
          </cell>
          <cell r="E581">
            <v>1309.48</v>
          </cell>
          <cell r="F581">
            <v>0</v>
          </cell>
          <cell r="G581">
            <v>1309.48</v>
          </cell>
          <cell r="H581">
            <v>0</v>
          </cell>
        </row>
        <row r="582">
          <cell r="A582">
            <v>600069</v>
          </cell>
          <cell r="B582" t="str">
            <v>ΔΙΑΦΟΡΕΣ ΑΠΟΖΗΜΙΩΣΕΙΣ ΜΗ ΕΙΔΙΚΑ ΚΑΤΟΝΟΜΑΖΟΜΕΝΕΣ</v>
          </cell>
          <cell r="C582">
            <v>0</v>
          </cell>
          <cell r="D582">
            <v>0</v>
          </cell>
          <cell r="E582">
            <v>5853.44</v>
          </cell>
          <cell r="F582">
            <v>0</v>
          </cell>
          <cell r="G582">
            <v>5853.44</v>
          </cell>
          <cell r="H582">
            <v>0</v>
          </cell>
        </row>
        <row r="583">
          <cell r="A583">
            <v>6000690001</v>
          </cell>
          <cell r="B583" t="str">
            <v>ΑΠΟΖΗΜΙΩΣΗ ΓΙΑ ΕΚΠΑΙΔΕΥΤΙΚΗ ΑΔΕΙΑ</v>
          </cell>
          <cell r="C583">
            <v>0</v>
          </cell>
          <cell r="D583">
            <v>0</v>
          </cell>
          <cell r="E583">
            <v>5853.44</v>
          </cell>
          <cell r="F583">
            <v>0</v>
          </cell>
          <cell r="G583">
            <v>5853.44</v>
          </cell>
          <cell r="H583">
            <v>0</v>
          </cell>
        </row>
        <row r="584">
          <cell r="A584">
            <v>600090</v>
          </cell>
          <cell r="B584" t="str">
            <v>ΑΜΟΙΒΕΣ ΤΑΚΤΙΚΟΥ ΠΡΟΣΩΠΙΚΟΥ ΕΚΤΟΣ ΠΡΟΫΠΟΛΟΓΙΣΜΟΥ ΝΟΣΟΚΟΜΕΙΟΥ</v>
          </cell>
          <cell r="C584">
            <v>0</v>
          </cell>
          <cell r="D584">
            <v>0</v>
          </cell>
          <cell r="E584">
            <v>46618175.53</v>
          </cell>
          <cell r="F584">
            <v>0</v>
          </cell>
          <cell r="G584">
            <v>46618175.53</v>
          </cell>
          <cell r="H584">
            <v>0</v>
          </cell>
        </row>
        <row r="585">
          <cell r="A585">
            <v>6000900001</v>
          </cell>
          <cell r="B585" t="str">
            <v>ΑΜΟΙΒΕΣ ΙΑΤΡΩΝ ΕΣΥ</v>
          </cell>
          <cell r="C585">
            <v>0</v>
          </cell>
          <cell r="D585">
            <v>0</v>
          </cell>
          <cell r="E585">
            <v>46618175.53</v>
          </cell>
          <cell r="F585">
            <v>0</v>
          </cell>
          <cell r="G585">
            <v>46618175.53</v>
          </cell>
          <cell r="H585">
            <v>0</v>
          </cell>
        </row>
        <row r="586">
          <cell r="A586">
            <v>6001</v>
          </cell>
          <cell r="B586" t="str">
            <v>ΑΜΟΙΒΕΣ ΕΜΜΙΣΘΟΥ ΕΚΤΑΚΤΟΥ ΠΡΟΣΩΠΙΚΟΥ</v>
          </cell>
          <cell r="C586">
            <v>0</v>
          </cell>
          <cell r="D586">
            <v>0</v>
          </cell>
          <cell r="E586">
            <v>247975.03</v>
          </cell>
          <cell r="F586">
            <v>0</v>
          </cell>
          <cell r="G586">
            <v>247975.03</v>
          </cell>
          <cell r="H586">
            <v>0</v>
          </cell>
        </row>
        <row r="587">
          <cell r="A587">
            <v>600103</v>
          </cell>
          <cell r="B587" t="str">
            <v>ΧΡΟΝΟΕΠΙΔΟΜΑ</v>
          </cell>
          <cell r="C587">
            <v>0</v>
          </cell>
          <cell r="D587">
            <v>0</v>
          </cell>
          <cell r="E587">
            <v>69208.39</v>
          </cell>
          <cell r="F587">
            <v>0</v>
          </cell>
          <cell r="G587">
            <v>69208.39</v>
          </cell>
          <cell r="H587">
            <v>0</v>
          </cell>
        </row>
        <row r="588">
          <cell r="A588">
            <v>6001030001</v>
          </cell>
          <cell r="B588" t="str">
            <v>ΧΡΟΝΟΕΠΙΔΟΜΑ ΕΠΙΚΟΥΡΙΚΩΝ ΙΑΤΡΩΝ</v>
          </cell>
          <cell r="C588">
            <v>0</v>
          </cell>
          <cell r="D588">
            <v>0</v>
          </cell>
          <cell r="E588">
            <v>69208.39</v>
          </cell>
          <cell r="F588">
            <v>0</v>
          </cell>
          <cell r="G588">
            <v>69208.39</v>
          </cell>
          <cell r="H588">
            <v>0</v>
          </cell>
        </row>
        <row r="589">
          <cell r="A589">
            <v>600106</v>
          </cell>
          <cell r="B589" t="str">
            <v>ΕΠΙΔΟΜΑ ΟΙΚΟΓΕΝΕΙΑΚΩΝ ΒΑΡΩΝ ΓΑΜΟΥ ΕΚΤΑΚΤΩΝ</v>
          </cell>
          <cell r="C589">
            <v>0</v>
          </cell>
          <cell r="D589">
            <v>0</v>
          </cell>
          <cell r="E589">
            <v>24223.62</v>
          </cell>
          <cell r="F589">
            <v>0</v>
          </cell>
          <cell r="G589">
            <v>24223.62</v>
          </cell>
          <cell r="H589">
            <v>0</v>
          </cell>
        </row>
        <row r="590">
          <cell r="A590">
            <v>6001060001</v>
          </cell>
          <cell r="B590" t="str">
            <v>ΕΠΙΔΟΜΑ ΟΙΚΟΓΕΝΕΙΑΚΩΝ ΒΑΡΩΝ ΓΑΜΟΥ ΕΠΙΚΟΥΡΙΚΩΝ ΙΑΤΡΩΝ</v>
          </cell>
          <cell r="C590">
            <v>0</v>
          </cell>
          <cell r="D590">
            <v>0</v>
          </cell>
          <cell r="E590">
            <v>18924.73</v>
          </cell>
          <cell r="F590">
            <v>0</v>
          </cell>
          <cell r="G590">
            <v>18924.73</v>
          </cell>
          <cell r="H590">
            <v>0</v>
          </cell>
        </row>
        <row r="591">
          <cell r="A591">
            <v>6001060002</v>
          </cell>
          <cell r="B591" t="str">
            <v>ΕΠΙΔΟΜΑ ΟΙΚΟΓΕΝ.ΒΑΡΩΝ ΓΑΜΟΥ ΕΠΙΚΟΥΡΙΚΟΥ ΝΟΣΗΛΕΥΤΙΚΟΥ ΠΡΟΣΩΠΙΚΟΥ</v>
          </cell>
          <cell r="C591">
            <v>0</v>
          </cell>
          <cell r="D591">
            <v>0</v>
          </cell>
          <cell r="E591">
            <v>5298.89</v>
          </cell>
          <cell r="F591">
            <v>0</v>
          </cell>
          <cell r="G591">
            <v>5298.89</v>
          </cell>
          <cell r="H591">
            <v>0</v>
          </cell>
        </row>
        <row r="592">
          <cell r="A592">
            <v>600127</v>
          </cell>
          <cell r="B592" t="str">
            <v>ΕΠΙΔΟΜΑ ΥΨΗΛΟΥ ΒΑΘΜΟΥ ΕΥΘΥΝΗΣ &amp; ΑΣΦΑΛΕΙΑΣ</v>
          </cell>
          <cell r="C592">
            <v>0</v>
          </cell>
          <cell r="D592">
            <v>0</v>
          </cell>
          <cell r="E592">
            <v>154543.02</v>
          </cell>
          <cell r="F592">
            <v>0</v>
          </cell>
          <cell r="G592">
            <v>154543.02</v>
          </cell>
          <cell r="H592">
            <v>0</v>
          </cell>
        </row>
        <row r="593">
          <cell r="A593">
            <v>6001270001</v>
          </cell>
          <cell r="B593" t="str">
            <v>ΕΠΙΔΟΜΑ ΥΨΗΛΟΥ ΒΑΘΜΟΥ ΕΥΘΥΝΗΣ &amp; ΑΣΦΑΛΕΙΑΣ ΕΠΙΚΟΥΡΙΚΩΝ ΙΑΤΡΩΝ</v>
          </cell>
          <cell r="C593">
            <v>0</v>
          </cell>
          <cell r="D593">
            <v>0</v>
          </cell>
          <cell r="E593">
            <v>100860.86</v>
          </cell>
          <cell r="F593">
            <v>0</v>
          </cell>
          <cell r="G593">
            <v>100860.86</v>
          </cell>
          <cell r="H593">
            <v>0</v>
          </cell>
        </row>
        <row r="594">
          <cell r="A594">
            <v>6001270002</v>
          </cell>
          <cell r="B594" t="str">
            <v>ΕΠΙΔΟΜΑ ΥΨΗΛΟΥ ΒΑΘΜΟΥ ΕΥΘΥΝΗΣ &amp; ΑΣΦΑΛΕΙΑΣ ΕΠΙΚΟΥΡΙΚΟΥ ΝΟΣΗΛΕΥΤΙΚΟΥ ΠΡΟΣΩΠΙΚΟΥ</v>
          </cell>
          <cell r="C594">
            <v>0</v>
          </cell>
          <cell r="D594">
            <v>0</v>
          </cell>
          <cell r="E594">
            <v>53682.16</v>
          </cell>
          <cell r="F594">
            <v>0</v>
          </cell>
          <cell r="G594">
            <v>53682.16</v>
          </cell>
          <cell r="H594">
            <v>0</v>
          </cell>
        </row>
        <row r="595">
          <cell r="A595">
            <v>6002</v>
          </cell>
          <cell r="B595" t="str">
            <v>ΑΜΟΙΒΕΣ ΛΟΙΠΩΝ ΥΠΑΛΛΗΛΩΝ &amp; ΕΡΓΑΤΩΝ</v>
          </cell>
          <cell r="C595">
            <v>0</v>
          </cell>
          <cell r="D595">
            <v>0</v>
          </cell>
          <cell r="E595">
            <v>744546.89</v>
          </cell>
          <cell r="F595">
            <v>0</v>
          </cell>
          <cell r="G595">
            <v>744546.89</v>
          </cell>
          <cell r="H595">
            <v>0</v>
          </cell>
        </row>
        <row r="596">
          <cell r="A596">
            <v>600202</v>
          </cell>
          <cell r="B596" t="str">
            <v>ΒΑΣΙΚΟΣ ΜΙΣΘΟΣ ΛΟΙΠΩΝ ΥΠΑΛΛΗΛΩΝ ΚΑΙ ΕΡΓΑΤΩΝ</v>
          </cell>
          <cell r="C596">
            <v>0</v>
          </cell>
          <cell r="D596">
            <v>0</v>
          </cell>
          <cell r="E596">
            <v>744546.89</v>
          </cell>
          <cell r="F596">
            <v>0</v>
          </cell>
          <cell r="G596">
            <v>744546.89</v>
          </cell>
          <cell r="H596">
            <v>0</v>
          </cell>
        </row>
        <row r="597">
          <cell r="A597">
            <v>6002020001</v>
          </cell>
          <cell r="B597" t="str">
            <v>ΒΑΣΙΚΟΣ ΜΙΣΘΟΣ ΛΟΙΠΩΝ ΥΠΑΛΛΗΛΩΝ ΚΑΙ ΕΡΓΑΤΩΝ</v>
          </cell>
          <cell r="C597">
            <v>0</v>
          </cell>
          <cell r="D597">
            <v>0</v>
          </cell>
          <cell r="E597">
            <v>744546.89</v>
          </cell>
          <cell r="F597">
            <v>0</v>
          </cell>
          <cell r="G597">
            <v>744546.89</v>
          </cell>
          <cell r="H597">
            <v>0</v>
          </cell>
        </row>
        <row r="598">
          <cell r="A598">
            <v>6020</v>
          </cell>
          <cell r="B598" t="str">
            <v>ΕΡΓΟΔΟΤΙΚΕΣ ΕΙΣΦΟΡΕΣ &amp; ΕΠΙΒΑΡΥΝΣΕΙΣ ΕΜΜΙΣΘΟΥ ΤΑΚΤΙΚΟΥ ΠΡΟΣΩΠΙΚΟΥ</v>
          </cell>
          <cell r="C598">
            <v>0</v>
          </cell>
          <cell r="D598">
            <v>0</v>
          </cell>
          <cell r="E598">
            <v>5003.33</v>
          </cell>
          <cell r="F598">
            <v>0</v>
          </cell>
          <cell r="G598">
            <v>5003.33</v>
          </cell>
          <cell r="H598">
            <v>0</v>
          </cell>
        </row>
        <row r="599">
          <cell r="A599">
            <v>602000</v>
          </cell>
          <cell r="B599" t="str">
            <v>ΕΡΓΟΔΟΤΙΚΕΣ ΕΙΣΦΟΡΕΣ ΥΠΕΡ ΙΚΑ ΤΑΚΤΙΚΟΥ ΠΡΟΣΩΠΙΚΟΥ</v>
          </cell>
          <cell r="C599">
            <v>0</v>
          </cell>
          <cell r="D599">
            <v>0</v>
          </cell>
          <cell r="E599">
            <v>5003.33</v>
          </cell>
          <cell r="F599">
            <v>0</v>
          </cell>
          <cell r="G599">
            <v>5003.33</v>
          </cell>
          <cell r="H599">
            <v>0</v>
          </cell>
        </row>
        <row r="600">
          <cell r="A600">
            <v>6020000001</v>
          </cell>
          <cell r="B600" t="str">
            <v>ΕΡΓΟΔΟΤΙΚΕΣ ΕΙΣΦΟΡΕΣ ΥΠΕΡ ΙΚΑ ΤΑΚΤΙΚΟΥ ΠΡΟΣΩΠΙΚΟΥ</v>
          </cell>
          <cell r="C600">
            <v>0</v>
          </cell>
          <cell r="D600">
            <v>0</v>
          </cell>
          <cell r="E600">
            <v>5003.33</v>
          </cell>
          <cell r="F600">
            <v>0</v>
          </cell>
          <cell r="G600">
            <v>5003.33</v>
          </cell>
          <cell r="H600">
            <v>0</v>
          </cell>
        </row>
        <row r="601">
          <cell r="A601">
            <v>6021</v>
          </cell>
          <cell r="B601" t="str">
            <v>ΕΡΓΟΔΟΤΙΚΕΣ ΕΙΣΦΟΡΕΣ &amp; ΕΠΙΒΑΡΥΝΣΕΙΣ ΕΜΜΙΣΘΟΥ ΕΚΤΑΚΤΟΥ ΠΡΟΣΩΠΙΚΟΥ</v>
          </cell>
          <cell r="C601">
            <v>0</v>
          </cell>
          <cell r="D601">
            <v>0</v>
          </cell>
          <cell r="E601">
            <v>332246.26</v>
          </cell>
          <cell r="F601">
            <v>0</v>
          </cell>
          <cell r="G601">
            <v>332246.26</v>
          </cell>
          <cell r="H601">
            <v>0</v>
          </cell>
        </row>
        <row r="602">
          <cell r="A602">
            <v>602100</v>
          </cell>
          <cell r="B602" t="str">
            <v>ΕΡΓΟΔΟΤΙΚΕΣ ΕΙΣΦΟΡΕΣ ΥΠΕΡ ΙΚΑ ΕΚΤΑΚΤΟΥ ΠΡΟΣΩΠΙΚΟΥ</v>
          </cell>
          <cell r="C602">
            <v>0</v>
          </cell>
          <cell r="D602">
            <v>0</v>
          </cell>
          <cell r="E602">
            <v>161212.81</v>
          </cell>
          <cell r="F602">
            <v>0</v>
          </cell>
          <cell r="G602">
            <v>161212.81</v>
          </cell>
          <cell r="H602">
            <v>0</v>
          </cell>
        </row>
        <row r="603">
          <cell r="A603">
            <v>6021000001</v>
          </cell>
          <cell r="B603" t="str">
            <v>ΕΡΓΟΔΟΤΙΚΕΣ ΕΙΣΦΟΡΕΣ ΥΠΕΡ ΙΚΑ ΕΚΤΑΚΤΟΥ ΠΡΟΣΩΠΙΚΟΥ</v>
          </cell>
          <cell r="C603">
            <v>0</v>
          </cell>
          <cell r="D603">
            <v>0</v>
          </cell>
          <cell r="E603">
            <v>161212.81</v>
          </cell>
          <cell r="F603">
            <v>0</v>
          </cell>
          <cell r="G603">
            <v>161212.81</v>
          </cell>
          <cell r="H603">
            <v>0</v>
          </cell>
        </row>
        <row r="604">
          <cell r="A604">
            <v>602101</v>
          </cell>
          <cell r="B604" t="str">
            <v>ΕΡΓΟΔ.ΕΙΣΦΟΡΕΣ ΥΠΕΡ ΛΟΙΠΩΝ ΤΑΜΕΙΩΝ ΚΥΡΙΩΣ ΑΣΦΑΛΙΣΕΩΣ ΕΚΤΑΚΤΟΥ ΠΡΟΣΩΠΙΚ.</v>
          </cell>
          <cell r="C604">
            <v>0</v>
          </cell>
          <cell r="D604">
            <v>0</v>
          </cell>
          <cell r="E604">
            <v>171033.45</v>
          </cell>
          <cell r="F604">
            <v>0</v>
          </cell>
          <cell r="G604">
            <v>171033.45</v>
          </cell>
          <cell r="H604">
            <v>0</v>
          </cell>
        </row>
        <row r="605">
          <cell r="A605">
            <v>6021010001</v>
          </cell>
          <cell r="B605" t="str">
            <v>ΕΡΓΟΔ.ΕΙΣΦΟΡΕΣ ΥΠΕΡ ΛΟΙΠΩΝ ΤΑΜΕΙΩΝ ΚΥΡΙΩΣ ΑΣΦΑΛΙΣΕΩΣ ΕΚΤΑΚΤΟΥ ΠΡΟΣΩΠΙΚ.</v>
          </cell>
          <cell r="C605">
            <v>0</v>
          </cell>
          <cell r="D605">
            <v>0</v>
          </cell>
          <cell r="E605">
            <v>171033.45</v>
          </cell>
          <cell r="F605">
            <v>0</v>
          </cell>
          <cell r="G605">
            <v>171033.45</v>
          </cell>
          <cell r="H605">
            <v>0</v>
          </cell>
        </row>
        <row r="606">
          <cell r="A606">
            <v>6050</v>
          </cell>
          <cell r="B606" t="str">
            <v>ΠΑΡΕΠΟΜΕΝΕΣ ΠΑΡΟΧΕΣ &amp; ΕΞΟΔΑ ΠΡΟΣΩΠΙΚΟΥ</v>
          </cell>
          <cell r="C606">
            <v>0</v>
          </cell>
          <cell r="D606">
            <v>0</v>
          </cell>
          <cell r="E606">
            <v>175432.52</v>
          </cell>
          <cell r="F606">
            <v>0</v>
          </cell>
          <cell r="G606">
            <v>175432.52</v>
          </cell>
          <cell r="H606">
            <v>0</v>
          </cell>
        </row>
        <row r="607">
          <cell r="A607">
            <v>605005</v>
          </cell>
          <cell r="B607" t="str">
            <v>ΛΟΙΠΕΣ ΠΕΡΙΠΤΩΣΕΙΣ ΠΑΡΟΧΗΣ ΕΞΟΔΩΝ ΝΟΣΗΛΕΙΑΣ</v>
          </cell>
          <cell r="C607">
            <v>0</v>
          </cell>
          <cell r="D607">
            <v>0</v>
          </cell>
          <cell r="E607">
            <v>143196.51</v>
          </cell>
          <cell r="F607">
            <v>0</v>
          </cell>
          <cell r="G607">
            <v>143196.51</v>
          </cell>
          <cell r="H607">
            <v>0</v>
          </cell>
        </row>
        <row r="608">
          <cell r="A608">
            <v>6050050001</v>
          </cell>
          <cell r="B608" t="str">
            <v>ΛΟΙΠΕΣ ΠΕΡΙΠΤΩΣΕΙΣ ΠΑΡΟΧΗΣ ΕΞΟΔΩΝ ΝΟΣΗΛΕΙΑΣ</v>
          </cell>
          <cell r="C608">
            <v>0</v>
          </cell>
          <cell r="D608">
            <v>0</v>
          </cell>
          <cell r="E608">
            <v>143196.51</v>
          </cell>
          <cell r="F608">
            <v>0</v>
          </cell>
          <cell r="G608">
            <v>143196.51</v>
          </cell>
          <cell r="H608">
            <v>0</v>
          </cell>
        </row>
        <row r="609">
          <cell r="A609">
            <v>605012</v>
          </cell>
          <cell r="B609" t="str">
            <v>ΔΑΠΑΝΕΣ ΛΕΙΤΟΥΡΓΙΑΣ ΕΙΔΙΚΩΝ ΣΧΟΛΩΝ &amp; ΣΕΜΙΝΑΡΙΩΝ</v>
          </cell>
          <cell r="C609">
            <v>0</v>
          </cell>
          <cell r="D609">
            <v>0</v>
          </cell>
          <cell r="E609">
            <v>5000</v>
          </cell>
          <cell r="F609">
            <v>0</v>
          </cell>
          <cell r="G609">
            <v>5000</v>
          </cell>
          <cell r="H609">
            <v>0</v>
          </cell>
        </row>
        <row r="610">
          <cell r="A610">
            <v>6050120001</v>
          </cell>
          <cell r="B610" t="str">
            <v>ΕΞΟΔΑ ΚΗΔΕΙΑΣ ΥΠΑΛΛΗΛΩΝ &amp; ΣΥΝΤΑΞΙΟΥΧΩΝ</v>
          </cell>
          <cell r="C610">
            <v>0</v>
          </cell>
          <cell r="D610">
            <v>0</v>
          </cell>
          <cell r="E610">
            <v>5000</v>
          </cell>
          <cell r="F610">
            <v>0</v>
          </cell>
          <cell r="G610">
            <v>5000</v>
          </cell>
          <cell r="H610">
            <v>0</v>
          </cell>
        </row>
        <row r="611">
          <cell r="A611">
            <v>605020</v>
          </cell>
          <cell r="B611" t="str">
            <v>ΔΑΠΑΝΕΣ ΕΠΙΜΟΡΦΩΣΗΣ ΥΠΑΛΛΗΛΩΝ</v>
          </cell>
          <cell r="C611">
            <v>0</v>
          </cell>
          <cell r="D611">
            <v>0</v>
          </cell>
          <cell r="E611">
            <v>150</v>
          </cell>
          <cell r="F611">
            <v>0</v>
          </cell>
          <cell r="G611">
            <v>150</v>
          </cell>
          <cell r="H611">
            <v>0</v>
          </cell>
        </row>
        <row r="612">
          <cell r="A612">
            <v>6050200001</v>
          </cell>
          <cell r="B612" t="str">
            <v>ΔΑΠΑΝΕΣ ΕΠΙΜΟΡΦΩΣΗΣ ΥΠΑΛΛΗΛΩΝ</v>
          </cell>
          <cell r="C612">
            <v>0</v>
          </cell>
          <cell r="D612">
            <v>0</v>
          </cell>
          <cell r="E612">
            <v>150</v>
          </cell>
          <cell r="F612">
            <v>0</v>
          </cell>
          <cell r="G612">
            <v>150</v>
          </cell>
          <cell r="H612">
            <v>0</v>
          </cell>
        </row>
        <row r="613">
          <cell r="A613">
            <v>605024</v>
          </cell>
          <cell r="B613" t="str">
            <v>ΕΞΟΔΑ ΚΗΔΕΙΑΣ ΜΕΛΩΝ ΟΙΚΟΓΕΝΕΙΩΝ ΥΠΑΛΛΗΛΩΝ &amp; ΣΥΝΤΑΞΙΟΥΧΩΝ</v>
          </cell>
          <cell r="C613">
            <v>0</v>
          </cell>
          <cell r="D613">
            <v>0</v>
          </cell>
          <cell r="E613">
            <v>1000</v>
          </cell>
          <cell r="F613">
            <v>0</v>
          </cell>
          <cell r="G613">
            <v>1000</v>
          </cell>
          <cell r="H613">
            <v>0</v>
          </cell>
        </row>
        <row r="614">
          <cell r="A614">
            <v>6050240001</v>
          </cell>
          <cell r="B614" t="str">
            <v>ΕΞΟΔΑ ΚΗΔΕΙΑΣ ΜΕΛΩΝ ΟΙΚΟΓΕΝΕΙΩΝ ΥΠΑΛΛΗΛΩΝ &amp; ΣΥΝΤΑΞΙΟΥΧΩΝ</v>
          </cell>
          <cell r="C614">
            <v>0</v>
          </cell>
          <cell r="D614">
            <v>0</v>
          </cell>
          <cell r="E614">
            <v>1000</v>
          </cell>
          <cell r="F614">
            <v>0</v>
          </cell>
          <cell r="G614">
            <v>1000</v>
          </cell>
          <cell r="H614">
            <v>0</v>
          </cell>
        </row>
        <row r="615">
          <cell r="A615">
            <v>605031</v>
          </cell>
          <cell r="B615" t="str">
            <v>ΠΑΡΟΧΕΣ ΕΦΑΠΑΞ ΒΟΗΘΗΜΑΤΟΣ Ν. 103 / 75</v>
          </cell>
          <cell r="C615">
            <v>0</v>
          </cell>
          <cell r="D615">
            <v>0</v>
          </cell>
          <cell r="E615">
            <v>21052.67</v>
          </cell>
          <cell r="F615">
            <v>0</v>
          </cell>
          <cell r="G615">
            <v>21052.67</v>
          </cell>
          <cell r="H615">
            <v>0</v>
          </cell>
        </row>
        <row r="616">
          <cell r="A616">
            <v>6050310001</v>
          </cell>
          <cell r="B616" t="str">
            <v>ΠΑΡΟΧΕΣ ΕΦΑΠΑΞ ΒΟΗΘΗΜΑΤΟΣ Ν. 103 / 75</v>
          </cell>
          <cell r="C616">
            <v>0</v>
          </cell>
          <cell r="D616">
            <v>0</v>
          </cell>
          <cell r="E616">
            <v>21052.67</v>
          </cell>
          <cell r="F616">
            <v>0</v>
          </cell>
          <cell r="G616">
            <v>21052.67</v>
          </cell>
          <cell r="H616">
            <v>0</v>
          </cell>
        </row>
        <row r="617">
          <cell r="A617">
            <v>605050</v>
          </cell>
          <cell r="B617" t="str">
            <v>ΑΠΟΖΗΜΙΩΣΕΙΣ ΑΠΟΛΥΣΕΩΣ Η ΕΞΟΔΟΥ ΑΠΟ ΤΗΝ ΥΠΗΡΕΣΙΑ</v>
          </cell>
          <cell r="C617">
            <v>0</v>
          </cell>
          <cell r="D617">
            <v>0</v>
          </cell>
          <cell r="E617">
            <v>4549.12</v>
          </cell>
          <cell r="F617">
            <v>0</v>
          </cell>
          <cell r="G617">
            <v>4549.12</v>
          </cell>
          <cell r="H617">
            <v>0</v>
          </cell>
        </row>
        <row r="618">
          <cell r="A618">
            <v>6050500001</v>
          </cell>
          <cell r="B618" t="str">
            <v>ΑΠΟΖΗΜΙΩΣΕΙΣ ΑΠΟΛΥΣΕΩΣ Η ΕΞΟΔΟΥ ΑΠΟ ΤΗΝ ΥΠΗΡΕΣΙΑ</v>
          </cell>
          <cell r="C618">
            <v>0</v>
          </cell>
          <cell r="D618">
            <v>0</v>
          </cell>
          <cell r="E618">
            <v>4549.12</v>
          </cell>
          <cell r="F618">
            <v>0</v>
          </cell>
          <cell r="G618">
            <v>4549.12</v>
          </cell>
          <cell r="H618">
            <v>0</v>
          </cell>
        </row>
        <row r="619">
          <cell r="A619">
            <v>605060</v>
          </cell>
          <cell r="B619" t="str">
            <v>ΥΠΟΤΡΟΦΙΕΣ-ΜΕΤΕΚΠΑΙΔΕΥΣΗ ΙΔΙΩΤΩΝ ΣΤΗΝ ΗΜΕΔΑΠΗ</v>
          </cell>
          <cell r="C619">
            <v>0</v>
          </cell>
          <cell r="D619">
            <v>0</v>
          </cell>
          <cell r="E619">
            <v>484.22</v>
          </cell>
          <cell r="F619">
            <v>0</v>
          </cell>
          <cell r="G619">
            <v>484.22</v>
          </cell>
          <cell r="H619">
            <v>0</v>
          </cell>
        </row>
        <row r="620">
          <cell r="A620">
            <v>6050600001</v>
          </cell>
          <cell r="B620" t="str">
            <v>ΥΠΟΤΡΟΦΙΕΣ-ΜΕΤΕΚΠΑΙΔΕΥΣΗ ΙΔΙΩΤΩΝ ΣΤΗΝ ΗΜΕΔΑΠΗ</v>
          </cell>
          <cell r="C620">
            <v>0</v>
          </cell>
          <cell r="D620">
            <v>0</v>
          </cell>
          <cell r="E620">
            <v>484.22</v>
          </cell>
          <cell r="F620">
            <v>0</v>
          </cell>
          <cell r="G620">
            <v>484.22</v>
          </cell>
          <cell r="H620">
            <v>0</v>
          </cell>
        </row>
        <row r="621">
          <cell r="A621">
            <v>61</v>
          </cell>
          <cell r="B621" t="str">
            <v>ΑΜΟΙΒΕΣ &amp; ΕΞΟΔΑ ΤΡΙΤΩΝ</v>
          </cell>
          <cell r="C621">
            <v>0</v>
          </cell>
          <cell r="D621">
            <v>0</v>
          </cell>
          <cell r="E621">
            <v>734383.95</v>
          </cell>
          <cell r="F621">
            <v>0</v>
          </cell>
          <cell r="G621">
            <v>734383.95</v>
          </cell>
          <cell r="H621">
            <v>0</v>
          </cell>
        </row>
        <row r="622">
          <cell r="A622">
            <v>6100</v>
          </cell>
          <cell r="B622" t="str">
            <v>ΑΜΟΙΒΕΣ &amp; ΕΞΟΔΑ ΕΛΕΥΘΕΡΩΝ ΕΠΑΓΓΕΛ/ΤΙΩΝ ΥΠΟΚΕΙΜΕΝΕΣ ΣΕ ΠΑΡΑΚΡΑΤΗΣΗ ΦΟΡ. ΕΙΣΟΔ.</v>
          </cell>
          <cell r="C622">
            <v>0</v>
          </cell>
          <cell r="D622">
            <v>0</v>
          </cell>
          <cell r="E622">
            <v>100950</v>
          </cell>
          <cell r="F622">
            <v>0</v>
          </cell>
          <cell r="G622">
            <v>100950</v>
          </cell>
          <cell r="H622">
            <v>0</v>
          </cell>
        </row>
        <row r="623">
          <cell r="A623">
            <v>610019</v>
          </cell>
          <cell r="B623" t="str">
            <v>ΑΜΟΙΒΕΣ ΛΟΙΠΩΝ ΕΛΕΥΘΕΡΩΝ ΕΠΑΓΓΕΛΜΑΤΙΩΝ</v>
          </cell>
          <cell r="C623">
            <v>0</v>
          </cell>
          <cell r="D623">
            <v>0</v>
          </cell>
          <cell r="E623">
            <v>100950</v>
          </cell>
          <cell r="F623">
            <v>0</v>
          </cell>
          <cell r="G623">
            <v>100950</v>
          </cell>
          <cell r="H623">
            <v>0</v>
          </cell>
        </row>
        <row r="624">
          <cell r="A624">
            <v>6100190002</v>
          </cell>
          <cell r="B624" t="str">
            <v>ΑΜΟΙΒΕΣ ΛΟΙΠΩΝ ΑΠΑΣΧΟΛΟΥΜΕΝΩΝ ΣΤΑ ΑΠΟΓΕΥΜΑΤΙΝΑ ΙΑΤΡΕΙΑ</v>
          </cell>
          <cell r="C624">
            <v>0</v>
          </cell>
          <cell r="D624">
            <v>0</v>
          </cell>
          <cell r="E624">
            <v>100950</v>
          </cell>
          <cell r="F624">
            <v>0</v>
          </cell>
          <cell r="G624">
            <v>100950</v>
          </cell>
          <cell r="H624">
            <v>0</v>
          </cell>
        </row>
        <row r="625">
          <cell r="A625">
            <v>6101</v>
          </cell>
          <cell r="B625" t="str">
            <v>ΑΜΟΙΒΕΣ &amp; ΕΞΟΔΑ ΜΗ ΕΛΕΥΘΕΡΩΝ ΕΠΑΓΓΕΛ/ΤΙΩΝ ΥΠΟΚΕΙΜΕΝΕΣ ΣΕ ΠΑΡΑΚΡΑΤΗΣΗ ΦΟΡΟΥ</v>
          </cell>
          <cell r="C625">
            <v>0</v>
          </cell>
          <cell r="D625">
            <v>0</v>
          </cell>
          <cell r="E625">
            <v>28010.05</v>
          </cell>
          <cell r="F625">
            <v>0</v>
          </cell>
          <cell r="G625">
            <v>28010.05</v>
          </cell>
          <cell r="H625">
            <v>0</v>
          </cell>
        </row>
        <row r="626">
          <cell r="A626">
            <v>610100</v>
          </cell>
          <cell r="B626" t="str">
            <v>ΑΠΟΖΗΜΙΩΣΗ ΣΠΟΥΔΑΣΤΩΝ ΤΕΙ</v>
          </cell>
          <cell r="C626">
            <v>0</v>
          </cell>
          <cell r="D626">
            <v>0</v>
          </cell>
          <cell r="E626">
            <v>28010.05</v>
          </cell>
          <cell r="F626">
            <v>0</v>
          </cell>
          <cell r="G626">
            <v>28010.05</v>
          </cell>
          <cell r="H626">
            <v>0</v>
          </cell>
        </row>
        <row r="627">
          <cell r="A627">
            <v>6101000001</v>
          </cell>
          <cell r="B627" t="str">
            <v>ΑΠΟΖΗΜΙΩΣΗ ΣΠΟΥΔΑΣΤΩΝ ΤΕΙ</v>
          </cell>
          <cell r="C627">
            <v>0</v>
          </cell>
          <cell r="D627">
            <v>0</v>
          </cell>
          <cell r="E627">
            <v>28010.05</v>
          </cell>
          <cell r="F627">
            <v>0</v>
          </cell>
          <cell r="G627">
            <v>28010.05</v>
          </cell>
          <cell r="H627">
            <v>0</v>
          </cell>
        </row>
        <row r="628">
          <cell r="A628">
            <v>6191</v>
          </cell>
          <cell r="B628" t="str">
            <v>ΠΟΣΟΣΤΟ 1% ΥΠΕΡ ΠΕΣΥΠ (ΑΡΘΡΟ4 Ν.2889/2001)</v>
          </cell>
          <cell r="C628">
            <v>0</v>
          </cell>
          <cell r="D628">
            <v>0</v>
          </cell>
          <cell r="E628">
            <v>70606.17</v>
          </cell>
          <cell r="F628">
            <v>0</v>
          </cell>
          <cell r="G628">
            <v>70606.17</v>
          </cell>
          <cell r="H628">
            <v>0</v>
          </cell>
        </row>
        <row r="629">
          <cell r="A629">
            <v>619100</v>
          </cell>
          <cell r="B629" t="str">
            <v>ΠΟΣΟΣΤΟ 1% ΥΠΕΡ ΠΕΣΥΠ (ΑΡΘΡΟ4 Ν.2889/2001)</v>
          </cell>
          <cell r="C629">
            <v>0</v>
          </cell>
          <cell r="D629">
            <v>0</v>
          </cell>
          <cell r="E629">
            <v>70606.17</v>
          </cell>
          <cell r="F629">
            <v>0</v>
          </cell>
          <cell r="G629">
            <v>70606.17</v>
          </cell>
          <cell r="H629">
            <v>0</v>
          </cell>
        </row>
        <row r="630">
          <cell r="A630">
            <v>6191000001</v>
          </cell>
          <cell r="B630" t="str">
            <v>ΠΟΣΟΣΤΟ 1% ΥΠΕΡ ΠΕΣΥΠ (ΑΡΘΡΟ4 Ν.2889/2001)</v>
          </cell>
          <cell r="C630">
            <v>0</v>
          </cell>
          <cell r="D630">
            <v>0</v>
          </cell>
          <cell r="E630">
            <v>70606.17</v>
          </cell>
          <cell r="F630">
            <v>0</v>
          </cell>
          <cell r="G630">
            <v>70606.17</v>
          </cell>
          <cell r="H630">
            <v>0</v>
          </cell>
        </row>
        <row r="631">
          <cell r="A631">
            <v>6198</v>
          </cell>
          <cell r="B631" t="str">
            <v>ΛΟΙΠΕΣ ΠΡΟΜΗΘΕΙΕΣ , ΕΠΕΞΕΡΓΑΣΙΕΣ &amp; ΑΜΟΙΒΕΣ ΤΡΙΤΩΝ</v>
          </cell>
          <cell r="C631">
            <v>0</v>
          </cell>
          <cell r="D631">
            <v>0</v>
          </cell>
          <cell r="E631">
            <v>534817.73</v>
          </cell>
          <cell r="F631">
            <v>0</v>
          </cell>
          <cell r="G631">
            <v>534817.73</v>
          </cell>
          <cell r="H631">
            <v>0</v>
          </cell>
        </row>
        <row r="632">
          <cell r="A632">
            <v>619806</v>
          </cell>
          <cell r="B632" t="str">
            <v>ΑΜΟΙΒΕΣ ΙΔΙΩΤΙΚΩΝ ΓΡΑΦΕΙΩΝ ΚΑΙ ΙΔΙΩΤΩΝ ΓΙΑ ΜΗΧ/ΦΙΚΕΣ ΕΡΓΑΣΙΕΣ</v>
          </cell>
          <cell r="C632">
            <v>0</v>
          </cell>
          <cell r="D632">
            <v>0</v>
          </cell>
          <cell r="E632">
            <v>86083.1</v>
          </cell>
          <cell r="F632">
            <v>0</v>
          </cell>
          <cell r="G632">
            <v>86083.1</v>
          </cell>
          <cell r="H632">
            <v>0</v>
          </cell>
        </row>
        <row r="633">
          <cell r="A633">
            <v>6198060001</v>
          </cell>
          <cell r="B633" t="str">
            <v>ΑΜΟΙΒΕΣ ΙΔΙΩΤΙΚΩΝ ΓΡΑΦΕΙΩΝ ΚΑΙ ΙΔΙΩΤΩΝ ΓΙΑ ΜΗΧ/ΦΙΚΕΣ ΕΡΓΑΣΙΕΣ</v>
          </cell>
          <cell r="C633">
            <v>0</v>
          </cell>
          <cell r="D633">
            <v>0</v>
          </cell>
          <cell r="E633">
            <v>86083.1</v>
          </cell>
          <cell r="F633">
            <v>0</v>
          </cell>
          <cell r="G633">
            <v>86083.1</v>
          </cell>
          <cell r="H633">
            <v>0</v>
          </cell>
        </row>
        <row r="634">
          <cell r="A634">
            <v>619819</v>
          </cell>
          <cell r="B634" t="str">
            <v>ΛΟΙΠΕΣ ΑΜΟΙΒΕΣ ΦΥΣΙΚΩΝ ΠΡΟΣΩΠΩΝ ΓΙΑ ΕΙΔΙΚΕΣ ΥΠΗΡΕΣΙΕΣ</v>
          </cell>
          <cell r="C634">
            <v>0</v>
          </cell>
          <cell r="D634">
            <v>0</v>
          </cell>
          <cell r="E634">
            <v>448734.63</v>
          </cell>
          <cell r="F634">
            <v>0</v>
          </cell>
          <cell r="G634">
            <v>448734.63</v>
          </cell>
          <cell r="H634">
            <v>0</v>
          </cell>
        </row>
        <row r="635">
          <cell r="A635">
            <v>6198190002</v>
          </cell>
          <cell r="B635" t="str">
            <v>ΑΜΟΙΒΕΣ ΚΛΙΝΙΚΩΝ ΙΑΤΡΩΝ ΑΠΟΓΕΥΜΑΤΙΝΩΝ ΙΑΤΡΕΙΩΝ</v>
          </cell>
          <cell r="C635">
            <v>0</v>
          </cell>
          <cell r="D635">
            <v>0</v>
          </cell>
          <cell r="E635">
            <v>448734.63</v>
          </cell>
          <cell r="F635">
            <v>0</v>
          </cell>
          <cell r="G635">
            <v>448734.63</v>
          </cell>
          <cell r="H635">
            <v>0</v>
          </cell>
        </row>
        <row r="636">
          <cell r="A636">
            <v>62</v>
          </cell>
          <cell r="B636" t="str">
            <v>ΠΑΡΟΧΕΣ ΤΡΙΤΩΝ</v>
          </cell>
          <cell r="C636">
            <v>0</v>
          </cell>
          <cell r="D636">
            <v>0</v>
          </cell>
          <cell r="E636">
            <v>4815107.91</v>
          </cell>
          <cell r="F636">
            <v>0</v>
          </cell>
          <cell r="G636">
            <v>4815107.91</v>
          </cell>
          <cell r="H636">
            <v>0</v>
          </cell>
        </row>
        <row r="637">
          <cell r="A637">
            <v>6200</v>
          </cell>
          <cell r="B637" t="str">
            <v>ΗΛΕΚΤΡΙΚΟ ΡΕΥΜΑ ΠΑΡΑΓΩΓΙΚΗΣ ΔΙΑΔΙΚΑΣΙΑΣ</v>
          </cell>
          <cell r="C637">
            <v>0</v>
          </cell>
          <cell r="D637">
            <v>0</v>
          </cell>
          <cell r="E637">
            <v>820916.56</v>
          </cell>
          <cell r="F637">
            <v>0</v>
          </cell>
          <cell r="G637">
            <v>820916.56</v>
          </cell>
          <cell r="H637">
            <v>0</v>
          </cell>
        </row>
        <row r="638">
          <cell r="A638">
            <v>620000</v>
          </cell>
          <cell r="B638" t="str">
            <v>ΔΕΗ</v>
          </cell>
          <cell r="C638">
            <v>0</v>
          </cell>
          <cell r="D638">
            <v>0</v>
          </cell>
          <cell r="E638">
            <v>820916.56</v>
          </cell>
          <cell r="F638">
            <v>0</v>
          </cell>
          <cell r="G638">
            <v>820916.56</v>
          </cell>
          <cell r="H638">
            <v>0</v>
          </cell>
        </row>
        <row r="639">
          <cell r="A639">
            <v>6200000001</v>
          </cell>
          <cell r="B639" t="str">
            <v>ΔΕΗ</v>
          </cell>
          <cell r="C639">
            <v>0</v>
          </cell>
          <cell r="D639">
            <v>0</v>
          </cell>
          <cell r="E639">
            <v>820916.56</v>
          </cell>
          <cell r="F639">
            <v>0</v>
          </cell>
          <cell r="G639">
            <v>820916.56</v>
          </cell>
          <cell r="H639">
            <v>0</v>
          </cell>
        </row>
        <row r="640">
          <cell r="A640">
            <v>6202</v>
          </cell>
          <cell r="B640" t="str">
            <v>ΥΔΡΕΥΣΗ ΠΑΡΑΓΩΓΙΚΗΣ ΔΙΑΔΙΚΑΣΙΑΣ</v>
          </cell>
          <cell r="C640">
            <v>0</v>
          </cell>
          <cell r="D640">
            <v>0</v>
          </cell>
          <cell r="E640">
            <v>83385.54</v>
          </cell>
          <cell r="F640">
            <v>0</v>
          </cell>
          <cell r="G640">
            <v>83385.54</v>
          </cell>
          <cell r="H640">
            <v>0</v>
          </cell>
        </row>
        <row r="641">
          <cell r="A641">
            <v>620200</v>
          </cell>
          <cell r="B641" t="str">
            <v>ΥΔΡΕΥΣΗ ΠΑΡΑΓΩΓΗΣ</v>
          </cell>
          <cell r="C641">
            <v>0</v>
          </cell>
          <cell r="D641">
            <v>0</v>
          </cell>
          <cell r="E641">
            <v>20494.33</v>
          </cell>
          <cell r="F641">
            <v>0</v>
          </cell>
          <cell r="G641">
            <v>20494.33</v>
          </cell>
          <cell r="H641">
            <v>0</v>
          </cell>
        </row>
        <row r="642">
          <cell r="A642">
            <v>6202000001</v>
          </cell>
          <cell r="B642" t="str">
            <v>ΥΔΡΕΥΣΗ ΠΑΡΑΓΩΓΗΣ</v>
          </cell>
          <cell r="C642">
            <v>0</v>
          </cell>
          <cell r="D642">
            <v>0</v>
          </cell>
          <cell r="E642">
            <v>20494.33</v>
          </cell>
          <cell r="F642">
            <v>0</v>
          </cell>
          <cell r="G642">
            <v>20494.33</v>
          </cell>
          <cell r="H642">
            <v>0</v>
          </cell>
        </row>
        <row r="643">
          <cell r="A643">
            <v>620201</v>
          </cell>
          <cell r="B643" t="str">
            <v>ΥΔΡΕΥΣΗ ΓΙΑ ΑΡΔΕΥΣΗ</v>
          </cell>
          <cell r="C643">
            <v>0</v>
          </cell>
          <cell r="D643">
            <v>0</v>
          </cell>
          <cell r="E643">
            <v>62891.21</v>
          </cell>
          <cell r="F643">
            <v>0</v>
          </cell>
          <cell r="G643">
            <v>62891.21</v>
          </cell>
          <cell r="H643">
            <v>0</v>
          </cell>
        </row>
        <row r="644">
          <cell r="A644">
            <v>6202010001</v>
          </cell>
          <cell r="B644" t="str">
            <v>ΥΔΡΕΥΣΗ ΓΙΑ ΑΡΔΕΥΣΗ</v>
          </cell>
          <cell r="C644">
            <v>0</v>
          </cell>
          <cell r="D644">
            <v>0</v>
          </cell>
          <cell r="E644">
            <v>62891.21</v>
          </cell>
          <cell r="F644">
            <v>0</v>
          </cell>
          <cell r="G644">
            <v>62891.21</v>
          </cell>
          <cell r="H644">
            <v>0</v>
          </cell>
        </row>
        <row r="645">
          <cell r="A645">
            <v>6203</v>
          </cell>
          <cell r="B645" t="str">
            <v>ΤΗΛΕΠΙΚΟΙΝΩΝΙΕΣ</v>
          </cell>
          <cell r="C645">
            <v>0</v>
          </cell>
          <cell r="D645">
            <v>0</v>
          </cell>
          <cell r="E645">
            <v>196191.65</v>
          </cell>
          <cell r="F645">
            <v>0</v>
          </cell>
          <cell r="G645">
            <v>196191.65</v>
          </cell>
          <cell r="H645">
            <v>0</v>
          </cell>
        </row>
        <row r="646">
          <cell r="A646">
            <v>620300</v>
          </cell>
          <cell r="B646" t="str">
            <v>ΤΑΧΥΔΡΟΜΙΚΑ ΤΕΛΗ</v>
          </cell>
          <cell r="C646">
            <v>0</v>
          </cell>
          <cell r="D646">
            <v>0</v>
          </cell>
          <cell r="E646">
            <v>8628.28</v>
          </cell>
          <cell r="F646">
            <v>0</v>
          </cell>
          <cell r="G646">
            <v>8628.28</v>
          </cell>
          <cell r="H646">
            <v>0</v>
          </cell>
        </row>
        <row r="647">
          <cell r="A647">
            <v>6203000001</v>
          </cell>
          <cell r="B647" t="str">
            <v>ΤΑΧΥΔΡΟΜΙΚΑ ΤΕΛΗ</v>
          </cell>
          <cell r="C647">
            <v>0</v>
          </cell>
          <cell r="D647">
            <v>0</v>
          </cell>
          <cell r="E647">
            <v>8628.28</v>
          </cell>
          <cell r="F647">
            <v>0</v>
          </cell>
          <cell r="G647">
            <v>8628.28</v>
          </cell>
          <cell r="H647">
            <v>0</v>
          </cell>
        </row>
        <row r="648">
          <cell r="A648">
            <v>620301</v>
          </cell>
          <cell r="B648" t="str">
            <v>ΤΗΛΕΦΩΝΙΚΑ ΤΗΛΕΓΡΑΦΙΚΑ &amp; ΤΗΛΕΤΥΠΙΚΑ ΤΕΛΗ ΕΣΩΤΕΡΙΚΟΥ</v>
          </cell>
          <cell r="C648">
            <v>0</v>
          </cell>
          <cell r="D648">
            <v>0</v>
          </cell>
          <cell r="E648">
            <v>184300.75</v>
          </cell>
          <cell r="F648">
            <v>0</v>
          </cell>
          <cell r="G648">
            <v>184300.75</v>
          </cell>
          <cell r="H648">
            <v>0</v>
          </cell>
        </row>
        <row r="649">
          <cell r="A649">
            <v>6203010001</v>
          </cell>
          <cell r="B649" t="str">
            <v>ΤΗΛΕΦΩΝΙΚΑ ΤΕΛΗ ΕΣΩΤΕΡΙΚΟΥ</v>
          </cell>
          <cell r="C649">
            <v>0</v>
          </cell>
          <cell r="D649">
            <v>0</v>
          </cell>
          <cell r="E649">
            <v>184300.75</v>
          </cell>
          <cell r="F649">
            <v>0</v>
          </cell>
          <cell r="G649">
            <v>184300.75</v>
          </cell>
          <cell r="H649">
            <v>0</v>
          </cell>
        </row>
        <row r="650">
          <cell r="A650">
            <v>620309</v>
          </cell>
          <cell r="B650" t="str">
            <v>ΛΟΙΠΑ ΕΞΟΔΑ ΤΗΛΕΠΙΚΟΙΝΩΝΙΩΝ</v>
          </cell>
          <cell r="C650">
            <v>0</v>
          </cell>
          <cell r="D650">
            <v>0</v>
          </cell>
          <cell r="E650">
            <v>3262.62</v>
          </cell>
          <cell r="F650">
            <v>0</v>
          </cell>
          <cell r="G650">
            <v>3262.62</v>
          </cell>
          <cell r="H650">
            <v>0</v>
          </cell>
        </row>
        <row r="651">
          <cell r="A651">
            <v>6203090001</v>
          </cell>
          <cell r="B651" t="str">
            <v>ΛΟΙΠΑ ΕΞΟΔΑ ΤΗΛΕΠΙΚΟΙΝΩΝΙΩΝ</v>
          </cell>
          <cell r="C651">
            <v>0</v>
          </cell>
          <cell r="D651">
            <v>0</v>
          </cell>
          <cell r="E651">
            <v>3262.62</v>
          </cell>
          <cell r="F651">
            <v>0</v>
          </cell>
          <cell r="G651">
            <v>3262.62</v>
          </cell>
          <cell r="H651">
            <v>0</v>
          </cell>
        </row>
        <row r="652">
          <cell r="A652">
            <v>6204</v>
          </cell>
          <cell r="B652" t="str">
            <v>ΕΝΟΙΚΙΑ</v>
          </cell>
          <cell r="C652">
            <v>0</v>
          </cell>
          <cell r="D652">
            <v>0</v>
          </cell>
          <cell r="E652">
            <v>141333.85</v>
          </cell>
          <cell r="F652">
            <v>0</v>
          </cell>
          <cell r="G652">
            <v>141333.85</v>
          </cell>
          <cell r="H652">
            <v>0</v>
          </cell>
        </row>
        <row r="653">
          <cell r="A653">
            <v>620401</v>
          </cell>
          <cell r="B653" t="str">
            <v>ΕΝΟΙΚΙΑ ΚΤΙΡΙΩΝ - ΤΕΧΝΙΚΩΝ ΕΡΓΩΝ</v>
          </cell>
          <cell r="C653">
            <v>0</v>
          </cell>
          <cell r="D653">
            <v>0</v>
          </cell>
          <cell r="E653">
            <v>130383.85</v>
          </cell>
          <cell r="F653">
            <v>0</v>
          </cell>
          <cell r="G653">
            <v>130383.85</v>
          </cell>
          <cell r="H653">
            <v>0</v>
          </cell>
        </row>
        <row r="654">
          <cell r="A654">
            <v>6204010001</v>
          </cell>
          <cell r="B654" t="str">
            <v>ΕΝΟΙΚΙΑ ΚΤΙΡΙΩΝ-ΤΕΧΝΙΚΩΝ ΕΡΓΩΝ</v>
          </cell>
          <cell r="C654">
            <v>0</v>
          </cell>
          <cell r="D654">
            <v>0</v>
          </cell>
          <cell r="E654">
            <v>130383.85</v>
          </cell>
          <cell r="F654">
            <v>0</v>
          </cell>
          <cell r="G654">
            <v>130383.85</v>
          </cell>
          <cell r="H654">
            <v>0</v>
          </cell>
        </row>
        <row r="655">
          <cell r="A655">
            <v>620407</v>
          </cell>
          <cell r="B655" t="str">
            <v>ΕΝΟΙΚΙΑ ΔΕΞΑΜΕΝΩΝ</v>
          </cell>
          <cell r="C655">
            <v>0</v>
          </cell>
          <cell r="D655">
            <v>0</v>
          </cell>
          <cell r="E655">
            <v>10950</v>
          </cell>
          <cell r="F655">
            <v>0</v>
          </cell>
          <cell r="G655">
            <v>10950</v>
          </cell>
          <cell r="H655">
            <v>0</v>
          </cell>
        </row>
        <row r="656">
          <cell r="A656">
            <v>6204070001</v>
          </cell>
          <cell r="B656" t="str">
            <v>ΕΝΟΙΚΙΑ ΔΕΞΑΜΕΝΩΝ</v>
          </cell>
          <cell r="C656">
            <v>0</v>
          </cell>
          <cell r="D656">
            <v>0</v>
          </cell>
          <cell r="E656">
            <v>10950</v>
          </cell>
          <cell r="F656">
            <v>0</v>
          </cell>
          <cell r="G656">
            <v>10950</v>
          </cell>
          <cell r="H656">
            <v>0</v>
          </cell>
        </row>
        <row r="657">
          <cell r="A657">
            <v>6205</v>
          </cell>
          <cell r="B657" t="str">
            <v>ΑΣΦΑΛΙΣΤΡΑ</v>
          </cell>
          <cell r="C657">
            <v>0</v>
          </cell>
          <cell r="D657">
            <v>0</v>
          </cell>
          <cell r="E657">
            <v>373014.3</v>
          </cell>
          <cell r="F657">
            <v>0</v>
          </cell>
          <cell r="G657">
            <v>373014.3</v>
          </cell>
          <cell r="H657">
            <v>0</v>
          </cell>
        </row>
        <row r="658">
          <cell r="A658">
            <v>620500</v>
          </cell>
          <cell r="B658" t="str">
            <v>ΑΣΦΑΛΙΣΤΡΑ ΦΥΛΑΚΤΡΑ ΑΚΙΝΗΤΩΝ</v>
          </cell>
          <cell r="C658">
            <v>0</v>
          </cell>
          <cell r="D658">
            <v>0</v>
          </cell>
          <cell r="E658">
            <v>363253.3</v>
          </cell>
          <cell r="F658">
            <v>0</v>
          </cell>
          <cell r="G658">
            <v>363253.3</v>
          </cell>
          <cell r="H658">
            <v>0</v>
          </cell>
        </row>
        <row r="659">
          <cell r="A659">
            <v>6205000001</v>
          </cell>
          <cell r="B659" t="str">
            <v>ΑΣΦΑΛΙΣΤΡΑ ΦΥΛΑΚΤΡΑ ΑΚΙΝΗΤΩΝ</v>
          </cell>
          <cell r="C659">
            <v>0</v>
          </cell>
          <cell r="D659">
            <v>0</v>
          </cell>
          <cell r="E659">
            <v>363253.3</v>
          </cell>
          <cell r="F659">
            <v>0</v>
          </cell>
          <cell r="G659">
            <v>363253.3</v>
          </cell>
          <cell r="H659">
            <v>0</v>
          </cell>
        </row>
        <row r="660">
          <cell r="A660">
            <v>620501</v>
          </cell>
          <cell r="B660" t="str">
            <v>ΑΣΦΑΛΙΣΤΡΑ ΜΕΤΑΦΟΡΙΚΩΝ ΜΕΣΩΝ</v>
          </cell>
          <cell r="C660">
            <v>0</v>
          </cell>
          <cell r="D660">
            <v>0</v>
          </cell>
          <cell r="E660">
            <v>9761</v>
          </cell>
          <cell r="F660">
            <v>0</v>
          </cell>
          <cell r="G660">
            <v>9761</v>
          </cell>
          <cell r="H660">
            <v>0</v>
          </cell>
        </row>
        <row r="661">
          <cell r="A661">
            <v>6205010001</v>
          </cell>
          <cell r="B661" t="str">
            <v>ΑΣΦΑΛΙΣΤΡΑ ΜΕΤΑΦΟΡΙΚΩΝ ΜΕΣΩΝ</v>
          </cell>
          <cell r="C661">
            <v>0</v>
          </cell>
          <cell r="D661">
            <v>0</v>
          </cell>
          <cell r="E661">
            <v>9761</v>
          </cell>
          <cell r="F661">
            <v>0</v>
          </cell>
          <cell r="G661">
            <v>9761</v>
          </cell>
          <cell r="H661">
            <v>0</v>
          </cell>
        </row>
        <row r="662">
          <cell r="A662">
            <v>6207</v>
          </cell>
          <cell r="B662" t="str">
            <v>ΕΠΙΣΚΕΥΕΣ &amp; ΣΥΝΤΗΡΗΣΕΙΣ (ΠΡΑΓΜΑΤΟΠΟΙΟΥΜΕΝΕΣ ΑΠΟ ΤΡΙΤΟΥΣ)</v>
          </cell>
          <cell r="C662">
            <v>0</v>
          </cell>
          <cell r="D662">
            <v>0</v>
          </cell>
          <cell r="E662">
            <v>530515.55</v>
          </cell>
          <cell r="F662">
            <v>0</v>
          </cell>
          <cell r="G662">
            <v>530515.55</v>
          </cell>
          <cell r="H662">
            <v>0</v>
          </cell>
        </row>
        <row r="663">
          <cell r="A663">
            <v>620701</v>
          </cell>
          <cell r="B663" t="str">
            <v>ΣΥΝΤΗΡΗΣΗ &amp; ΕΠΙΣΚΕΥΗ ΚΤΙΡΙΩΝ</v>
          </cell>
          <cell r="C663">
            <v>0</v>
          </cell>
          <cell r="D663">
            <v>0</v>
          </cell>
          <cell r="E663">
            <v>130455.67</v>
          </cell>
          <cell r="F663">
            <v>0</v>
          </cell>
          <cell r="G663">
            <v>130455.67</v>
          </cell>
          <cell r="H663">
            <v>0</v>
          </cell>
        </row>
        <row r="664">
          <cell r="A664">
            <v>6207010001</v>
          </cell>
          <cell r="B664" t="str">
            <v>ΣΥΝΤΗΡΗΣΗ &amp; ΕΠΙΣΚΕΥΗ ΚΤΙΡΙΩΝ</v>
          </cell>
          <cell r="C664">
            <v>0</v>
          </cell>
          <cell r="D664">
            <v>0</v>
          </cell>
          <cell r="E664">
            <v>130455.67</v>
          </cell>
          <cell r="F664">
            <v>0</v>
          </cell>
          <cell r="G664">
            <v>130455.67</v>
          </cell>
          <cell r="H664">
            <v>0</v>
          </cell>
        </row>
        <row r="665">
          <cell r="A665">
            <v>620702</v>
          </cell>
          <cell r="B665" t="str">
            <v>ΕΠΙΣΚΕΥΗ &amp; ΣΥΝΤΗΡΗΣΗ ΥΔΡΑΥΛΙΚΩΝ ΕΓΚ/ΣΕΩΝ</v>
          </cell>
          <cell r="C665">
            <v>0</v>
          </cell>
          <cell r="D665">
            <v>0</v>
          </cell>
          <cell r="E665">
            <v>11954.88</v>
          </cell>
          <cell r="F665">
            <v>0</v>
          </cell>
          <cell r="G665">
            <v>11954.88</v>
          </cell>
          <cell r="H665">
            <v>0</v>
          </cell>
        </row>
        <row r="666">
          <cell r="A666">
            <v>6207020001</v>
          </cell>
          <cell r="B666" t="str">
            <v>ΕΠΙΣΚΕΥΗ &amp; ΣΥΝΤΗΡΗΣΗ ΥΔΡΑΥΛΙΚΩΝ ΕΓΚ/ΣΕΩΝ</v>
          </cell>
          <cell r="C666">
            <v>0</v>
          </cell>
          <cell r="D666">
            <v>0</v>
          </cell>
          <cell r="E666">
            <v>11954.88</v>
          </cell>
          <cell r="F666">
            <v>0</v>
          </cell>
          <cell r="G666">
            <v>11954.88</v>
          </cell>
          <cell r="H666">
            <v>0</v>
          </cell>
        </row>
        <row r="667">
          <cell r="A667">
            <v>620719</v>
          </cell>
          <cell r="B667" t="str">
            <v>ΣΥΝΤΗΡΗΣΗ &amp; ΕΠΙΣΚ. ΜΟΝΙΜΩΝ ΚΤΗΡΙΑΚΩΝ ΕΓΚΑΤΑΣΤΑΣΕΩΝ</v>
          </cell>
          <cell r="C667">
            <v>0</v>
          </cell>
          <cell r="D667">
            <v>0</v>
          </cell>
          <cell r="E667">
            <v>42539.06</v>
          </cell>
          <cell r="F667">
            <v>0</v>
          </cell>
          <cell r="G667">
            <v>42539.06</v>
          </cell>
          <cell r="H667">
            <v>0</v>
          </cell>
        </row>
        <row r="668">
          <cell r="A668">
            <v>6207190001</v>
          </cell>
          <cell r="B668" t="str">
            <v>ΣΥΝΤΗΡΗΣΗ &amp; ΕΠΙΣΚ. ΛΟΙΠΩΝ ΜΟΝΙΜΩΝ ΚΤΗΡΙΑΚΩΝ ΕΓΚΑΤΑΣΤΑΣΕΩΝ</v>
          </cell>
          <cell r="C668">
            <v>0</v>
          </cell>
          <cell r="D668">
            <v>0</v>
          </cell>
          <cell r="E668">
            <v>42539.06</v>
          </cell>
          <cell r="F668">
            <v>0</v>
          </cell>
          <cell r="G668">
            <v>42539.06</v>
          </cell>
          <cell r="H668">
            <v>0</v>
          </cell>
        </row>
        <row r="669">
          <cell r="A669">
            <v>620721</v>
          </cell>
          <cell r="B669" t="str">
            <v>ΣΥΝΤΗΡΗΣΗ &amp; ΕΠΙΣΚΕΥΗ ΜΕΤΑΦΟΡΙΚΩΝ ΜΕΣΩΝ ΞΗΡΑΣ</v>
          </cell>
          <cell r="C669">
            <v>0</v>
          </cell>
          <cell r="D669">
            <v>0</v>
          </cell>
          <cell r="E669">
            <v>3041.15</v>
          </cell>
          <cell r="F669">
            <v>0</v>
          </cell>
          <cell r="G669">
            <v>3041.15</v>
          </cell>
          <cell r="H669">
            <v>0</v>
          </cell>
        </row>
        <row r="670">
          <cell r="A670">
            <v>6207210001</v>
          </cell>
          <cell r="B670" t="str">
            <v>ΣΥΝΤΗΡΗΣΗ &amp; ΕΠΙΣΚΕΥΗ ΜΕΤΑΦΟΡΙΚΩΝ ΜΕΣΩΝ ΞΗΡΑΣ</v>
          </cell>
          <cell r="C670">
            <v>0</v>
          </cell>
          <cell r="D670">
            <v>0</v>
          </cell>
          <cell r="E670">
            <v>3041.15</v>
          </cell>
          <cell r="F670">
            <v>0</v>
          </cell>
          <cell r="G670">
            <v>3041.15</v>
          </cell>
          <cell r="H670">
            <v>0</v>
          </cell>
        </row>
        <row r="671">
          <cell r="A671">
            <v>620724</v>
          </cell>
          <cell r="B671" t="str">
            <v>ΣΥΝΤΗΡΗΣΗ &amp; ΕΠΙΣΚΕΥΗ ΤΗΛΕΠΙΚΟΙΝΩΝΙΑΚΩΝ ΜΕΣΩΝ</v>
          </cell>
          <cell r="C671">
            <v>0</v>
          </cell>
          <cell r="D671">
            <v>0</v>
          </cell>
          <cell r="E671">
            <v>1147.5</v>
          </cell>
          <cell r="F671">
            <v>0</v>
          </cell>
          <cell r="G671">
            <v>1147.5</v>
          </cell>
          <cell r="H671">
            <v>0</v>
          </cell>
        </row>
        <row r="672">
          <cell r="A672">
            <v>6207240001</v>
          </cell>
          <cell r="B672" t="str">
            <v>ΣΥΝΤΗΡΗΣΗ &amp; ΕΠΙΣΚΕΥΗ ΤΗΛΕΠΙΚΟΙΝΩΝΙΑΚΩΝ ΜΕΣΩΝ</v>
          </cell>
          <cell r="C672">
            <v>0</v>
          </cell>
          <cell r="D672">
            <v>0</v>
          </cell>
          <cell r="E672">
            <v>1147.5</v>
          </cell>
          <cell r="F672">
            <v>0</v>
          </cell>
          <cell r="G672">
            <v>1147.5</v>
          </cell>
          <cell r="H672">
            <v>0</v>
          </cell>
        </row>
        <row r="673">
          <cell r="A673">
            <v>620726</v>
          </cell>
          <cell r="B673" t="str">
            <v>ΣΥΝΤΗΡΗΣΗ &amp; ΕΠΙΣΚΕΥΗ ΜΗΧΑΝΟΓΡΑΦΙΚΩΝ ΜΕΣΩΝ,ΗΛΕΚΤΡΟΝΙΚΩΝ ΥΠ/ΣΤΩΝ &amp; ΛΟΓΙΣΜΙΚΟΥ</v>
          </cell>
          <cell r="C673">
            <v>0</v>
          </cell>
          <cell r="D673">
            <v>0</v>
          </cell>
          <cell r="E673">
            <v>17530.48</v>
          </cell>
          <cell r="F673">
            <v>0</v>
          </cell>
          <cell r="G673">
            <v>17530.48</v>
          </cell>
          <cell r="H673">
            <v>0</v>
          </cell>
        </row>
        <row r="674">
          <cell r="A674">
            <v>6207260001</v>
          </cell>
          <cell r="B674" t="str">
            <v>ΣΥΝΤΗΡΗΣΗ &amp; ΕΠΙΣΚΕΥΗ ΜΗΧΑΝΟΓΡΑΦΙΚΩΝ ΜΕΣΩΝ,ΗΛΕΚΤΡΟΝΙΚΩΝ ΥΠ/ΣΤΩΝ &amp; ΛΟΓΙΣΜΙΚΟΥ</v>
          </cell>
          <cell r="C674">
            <v>0</v>
          </cell>
          <cell r="D674">
            <v>0</v>
          </cell>
          <cell r="E674">
            <v>17530.48</v>
          </cell>
          <cell r="F674">
            <v>0</v>
          </cell>
          <cell r="G674">
            <v>17530.48</v>
          </cell>
          <cell r="H674">
            <v>0</v>
          </cell>
        </row>
        <row r="675">
          <cell r="A675">
            <v>620727</v>
          </cell>
          <cell r="B675" t="str">
            <v>ΣΥΝΤΗΡΗΣΗ &amp; ΕΠΙΣΚ. ΛΟΙΠΩΝ ΒΙΟΙΑΤΡΙΚΩΝ ΜΗΧΑΝ/ΤΩΝ</v>
          </cell>
          <cell r="C675">
            <v>0</v>
          </cell>
          <cell r="D675">
            <v>0</v>
          </cell>
          <cell r="E675">
            <v>155942.67</v>
          </cell>
          <cell r="F675">
            <v>0</v>
          </cell>
          <cell r="G675">
            <v>155942.67</v>
          </cell>
          <cell r="H675">
            <v>0</v>
          </cell>
        </row>
        <row r="676">
          <cell r="A676">
            <v>6207270001</v>
          </cell>
          <cell r="B676" t="str">
            <v>ΣΥΝΤΗΡΗΣΗ &amp; ΕΠΙΣΚ. ΛΟΙΠΩΝ ΜΗΧΑΝ/ΤΩΝ</v>
          </cell>
          <cell r="C676">
            <v>0</v>
          </cell>
          <cell r="D676">
            <v>0</v>
          </cell>
          <cell r="E676">
            <v>155942.67</v>
          </cell>
          <cell r="F676">
            <v>0</v>
          </cell>
          <cell r="G676">
            <v>155942.67</v>
          </cell>
          <cell r="H676">
            <v>0</v>
          </cell>
        </row>
        <row r="677">
          <cell r="A677">
            <v>620728</v>
          </cell>
          <cell r="B677" t="str">
            <v>ΣΥΝΤΗΡΗΣΗ &amp; ΕΠΙΣΚΕΥΗ ΕΠΙΠΛΩΝ &amp; ΣΚΕΥΩΝ</v>
          </cell>
          <cell r="C677">
            <v>0</v>
          </cell>
          <cell r="D677">
            <v>0</v>
          </cell>
          <cell r="E677">
            <v>3867.76</v>
          </cell>
          <cell r="F677">
            <v>0</v>
          </cell>
          <cell r="G677">
            <v>3867.76</v>
          </cell>
          <cell r="H677">
            <v>0</v>
          </cell>
        </row>
        <row r="678">
          <cell r="A678">
            <v>6207280001</v>
          </cell>
          <cell r="B678" t="str">
            <v>ΣΥΝΤΗΡΗΣΗ &amp; ΕΠΙΣΚΕΥΗ ΕΠΙΠΛΩΝ &amp; ΣΚΕΥΩΝ</v>
          </cell>
          <cell r="C678">
            <v>0</v>
          </cell>
          <cell r="D678">
            <v>0</v>
          </cell>
          <cell r="E678">
            <v>3867.76</v>
          </cell>
          <cell r="F678">
            <v>0</v>
          </cell>
          <cell r="G678">
            <v>3867.76</v>
          </cell>
          <cell r="H678">
            <v>0</v>
          </cell>
        </row>
        <row r="679">
          <cell r="A679">
            <v>620729</v>
          </cell>
          <cell r="B679" t="str">
            <v>ΣΥΝΤ/ΣΗ &amp; ΕΠΙΣΚ. ΛΟΙΠΟΥ ΕΞΟΠΛ. ΕΚΤΟΣ ΒΙΟΙΑΤΡΙΚΟΥ</v>
          </cell>
          <cell r="C679">
            <v>0</v>
          </cell>
          <cell r="D679">
            <v>0</v>
          </cell>
          <cell r="E679">
            <v>164036.38</v>
          </cell>
          <cell r="F679">
            <v>0</v>
          </cell>
          <cell r="G679">
            <v>164036.38</v>
          </cell>
          <cell r="H679">
            <v>0</v>
          </cell>
        </row>
        <row r="680">
          <cell r="A680">
            <v>6207290001</v>
          </cell>
          <cell r="B680" t="str">
            <v>ΣΥΝΤ/ΣΗ &amp; ΕΠΙΣΚ. ΛΟΙΠΟΥ ΕΞΟΠΛ.ΙΣΜΟΥ (ΕΚΤΟΣ ΒΙΟΙΑΤΡΙΚΟΥ)</v>
          </cell>
          <cell r="C680">
            <v>0</v>
          </cell>
          <cell r="D680">
            <v>0</v>
          </cell>
          <cell r="E680">
            <v>164036.38</v>
          </cell>
          <cell r="F680">
            <v>0</v>
          </cell>
          <cell r="G680">
            <v>164036.38</v>
          </cell>
          <cell r="H680">
            <v>0</v>
          </cell>
        </row>
        <row r="681">
          <cell r="A681">
            <v>6298</v>
          </cell>
          <cell r="B681" t="str">
            <v>ΛΟΙΠΕΣ ΠΑΡΟΧΕΣ ΤΡΙΤΩΝ</v>
          </cell>
          <cell r="C681">
            <v>0</v>
          </cell>
          <cell r="D681">
            <v>0</v>
          </cell>
          <cell r="E681">
            <v>2669750.46</v>
          </cell>
          <cell r="F681">
            <v>0</v>
          </cell>
          <cell r="G681">
            <v>2669750.46</v>
          </cell>
          <cell r="H681">
            <v>0</v>
          </cell>
        </row>
        <row r="682">
          <cell r="A682">
            <v>629803</v>
          </cell>
          <cell r="B682" t="str">
            <v>ΠΛΥΝΤΙΚΑ</v>
          </cell>
          <cell r="C682">
            <v>0</v>
          </cell>
          <cell r="D682">
            <v>0</v>
          </cell>
          <cell r="E682">
            <v>233355.56</v>
          </cell>
          <cell r="F682">
            <v>0</v>
          </cell>
          <cell r="G682">
            <v>233355.56</v>
          </cell>
          <cell r="H682">
            <v>0</v>
          </cell>
        </row>
        <row r="683">
          <cell r="A683">
            <v>6298030001</v>
          </cell>
          <cell r="B683" t="str">
            <v>ΠΛΥΝΤΙΚΑ</v>
          </cell>
          <cell r="C683">
            <v>0</v>
          </cell>
          <cell r="D683">
            <v>0</v>
          </cell>
          <cell r="E683">
            <v>233355.56</v>
          </cell>
          <cell r="F683">
            <v>0</v>
          </cell>
          <cell r="G683">
            <v>233355.56</v>
          </cell>
          <cell r="H683">
            <v>0</v>
          </cell>
        </row>
        <row r="684">
          <cell r="A684">
            <v>629804</v>
          </cell>
          <cell r="B684" t="str">
            <v>ΔΑΠΑΝΕΣ ΕΚΚΕΝΩΣΕΩΣ ΒΟΘΡΩΝ</v>
          </cell>
          <cell r="C684">
            <v>0</v>
          </cell>
          <cell r="D684">
            <v>0</v>
          </cell>
          <cell r="E684">
            <v>2963.44</v>
          </cell>
          <cell r="F684">
            <v>0</v>
          </cell>
          <cell r="G684">
            <v>2963.44</v>
          </cell>
          <cell r="H684">
            <v>0</v>
          </cell>
        </row>
        <row r="685">
          <cell r="A685">
            <v>6298040001</v>
          </cell>
          <cell r="B685" t="str">
            <v>ΔΑΠΑΝΕΣ ΕΚΚΕΝΩΣΕΩΣ ΒΟΘΡΩΝ</v>
          </cell>
          <cell r="C685">
            <v>0</v>
          </cell>
          <cell r="D685">
            <v>0</v>
          </cell>
          <cell r="E685">
            <v>2963.44</v>
          </cell>
          <cell r="F685">
            <v>0</v>
          </cell>
          <cell r="G685">
            <v>2963.44</v>
          </cell>
          <cell r="H685">
            <v>0</v>
          </cell>
        </row>
        <row r="686">
          <cell r="A686">
            <v>629809</v>
          </cell>
          <cell r="B686" t="str">
            <v>ΔΙΑΦΟΡΕΣ ΠΑΡΟΧΕΣ ΤΡΙΤΩΝ</v>
          </cell>
          <cell r="C686">
            <v>0</v>
          </cell>
          <cell r="D686">
            <v>0</v>
          </cell>
          <cell r="E686">
            <v>2433431.46</v>
          </cell>
          <cell r="F686">
            <v>0</v>
          </cell>
          <cell r="G686">
            <v>2433431.46</v>
          </cell>
          <cell r="H686">
            <v>0</v>
          </cell>
        </row>
        <row r="687">
          <cell r="A687">
            <v>6298090001</v>
          </cell>
          <cell r="B687" t="str">
            <v>ΔΙΑΦΟΡΕΣ ΠΑΡΟΧΕΣ ΤΡΙΤΩΝ</v>
          </cell>
          <cell r="C687">
            <v>0</v>
          </cell>
          <cell r="D687">
            <v>0</v>
          </cell>
          <cell r="E687">
            <v>2433431.46</v>
          </cell>
          <cell r="F687">
            <v>0</v>
          </cell>
          <cell r="G687">
            <v>2433431.46</v>
          </cell>
          <cell r="H687">
            <v>0</v>
          </cell>
        </row>
        <row r="688">
          <cell r="A688">
            <v>64</v>
          </cell>
          <cell r="B688" t="str">
            <v>ΔΙΑΦΟΡΑ ΕΞΟΔΑ</v>
          </cell>
          <cell r="C688">
            <v>0</v>
          </cell>
          <cell r="D688">
            <v>0</v>
          </cell>
          <cell r="E688">
            <v>545851.16</v>
          </cell>
          <cell r="F688">
            <v>0</v>
          </cell>
          <cell r="G688">
            <v>545851.16</v>
          </cell>
          <cell r="H688">
            <v>0</v>
          </cell>
        </row>
        <row r="689">
          <cell r="A689">
            <v>6400</v>
          </cell>
          <cell r="B689" t="str">
            <v>ΕΞΟΔΑ ΜΕΤΑΦΟΡΩΝ</v>
          </cell>
          <cell r="C689">
            <v>0</v>
          </cell>
          <cell r="D689">
            <v>0</v>
          </cell>
          <cell r="E689">
            <v>134091.83</v>
          </cell>
          <cell r="F689">
            <v>0</v>
          </cell>
          <cell r="G689">
            <v>134091.83</v>
          </cell>
          <cell r="H689">
            <v>0</v>
          </cell>
        </row>
        <row r="690">
          <cell r="A690">
            <v>640001</v>
          </cell>
          <cell r="B690" t="str">
            <v>ΜΕΤΑΦΟΡΙΚΑ ΠΑΣΗΣ ΦΥΣΕΩΣ ΑΣΘΕΝΩΝ &amp; ΕΞΟΔΑ ΣΥΝΟΔΩΝ ΤΟΥΣ</v>
          </cell>
          <cell r="C690">
            <v>0</v>
          </cell>
          <cell r="D690">
            <v>0</v>
          </cell>
          <cell r="E690">
            <v>1017.58</v>
          </cell>
          <cell r="F690">
            <v>0</v>
          </cell>
          <cell r="G690">
            <v>1017.58</v>
          </cell>
          <cell r="H690">
            <v>0</v>
          </cell>
        </row>
        <row r="691">
          <cell r="A691">
            <v>6400010001</v>
          </cell>
          <cell r="B691" t="str">
            <v>ΜΕΤΑΦΟΡΙΚΑ ΠΑΣΗΣ ΦΥΣΕΩΣ ΑΣΘΕΝΩΝ &amp; ΕΞΟΔΑ ΣΥΝΟΔΩΝ ΤΟΥΣ</v>
          </cell>
          <cell r="C691">
            <v>0</v>
          </cell>
          <cell r="D691">
            <v>0</v>
          </cell>
          <cell r="E691">
            <v>1017.58</v>
          </cell>
          <cell r="F691">
            <v>0</v>
          </cell>
          <cell r="G691">
            <v>1017.58</v>
          </cell>
          <cell r="H691">
            <v>0</v>
          </cell>
        </row>
        <row r="692">
          <cell r="A692">
            <v>640005</v>
          </cell>
          <cell r="B692" t="str">
            <v>ΜΕΤΑΦΟΡΕΣ ΑΓΑΘΩΝ &amp; ΦΟΡΤΟΕΚΦΟΡΤΩΤΙΚΑ</v>
          </cell>
          <cell r="C692">
            <v>0</v>
          </cell>
          <cell r="D692">
            <v>0</v>
          </cell>
          <cell r="E692">
            <v>1750.3</v>
          </cell>
          <cell r="F692">
            <v>0</v>
          </cell>
          <cell r="G692">
            <v>1750.3</v>
          </cell>
          <cell r="H692">
            <v>0</v>
          </cell>
        </row>
        <row r="693">
          <cell r="A693">
            <v>6400050001</v>
          </cell>
          <cell r="B693" t="str">
            <v>ΜΕΤΑΦΟΡΕΣ ΑΓΑΘΩΝ &amp; ΦΟΡΤΟΕΚΦΟΡΤΩΤΙΚΑ</v>
          </cell>
          <cell r="C693">
            <v>0</v>
          </cell>
          <cell r="D693">
            <v>0</v>
          </cell>
          <cell r="E693">
            <v>1750.3</v>
          </cell>
          <cell r="F693">
            <v>0</v>
          </cell>
          <cell r="G693">
            <v>1750.3</v>
          </cell>
          <cell r="H693">
            <v>0</v>
          </cell>
        </row>
        <row r="694">
          <cell r="A694">
            <v>640009</v>
          </cell>
          <cell r="B694" t="str">
            <v>ΛΟΙΠΕΣ ΜΕΤΑΦΟΡΕΣ</v>
          </cell>
          <cell r="C694">
            <v>0</v>
          </cell>
          <cell r="D694">
            <v>0</v>
          </cell>
          <cell r="E694">
            <v>131323.95</v>
          </cell>
          <cell r="F694">
            <v>0</v>
          </cell>
          <cell r="G694">
            <v>131323.95</v>
          </cell>
          <cell r="H694">
            <v>0</v>
          </cell>
        </row>
        <row r="695">
          <cell r="A695">
            <v>6400090001</v>
          </cell>
          <cell r="B695" t="str">
            <v>ΛΟΙΠΕΣ ΜΕΤΑΦΟΡΕΣ</v>
          </cell>
          <cell r="C695">
            <v>0</v>
          </cell>
          <cell r="D695">
            <v>0</v>
          </cell>
          <cell r="E695">
            <v>131323.95</v>
          </cell>
          <cell r="F695">
            <v>0</v>
          </cell>
          <cell r="G695">
            <v>131323.95</v>
          </cell>
          <cell r="H695">
            <v>0</v>
          </cell>
        </row>
        <row r="696">
          <cell r="A696">
            <v>6401</v>
          </cell>
          <cell r="B696" t="str">
            <v>ΕΞΟΔΑ ΤΑΞΙΔΙΩΝ - ΟΔΟΙΠΟΡΙΚΑ</v>
          </cell>
          <cell r="C696">
            <v>0</v>
          </cell>
          <cell r="D696">
            <v>0</v>
          </cell>
          <cell r="E696">
            <v>47372.31</v>
          </cell>
          <cell r="F696">
            <v>0</v>
          </cell>
          <cell r="G696">
            <v>47372.31</v>
          </cell>
          <cell r="H696">
            <v>0</v>
          </cell>
        </row>
        <row r="697">
          <cell r="A697">
            <v>640100</v>
          </cell>
          <cell r="B697" t="str">
            <v>ΟΔΟΙΠΟΡΙΚΑ ΕΞΟΔΑ ΜΕΤΑΚΙΝΗΣΕΩΣ ΓΙΑ ΕΚΤΕΛΕΣΗ ΥΠΗΡΕΣΙΑΣ ΣΤΗΝ ΗΜΕΔΑΠΗ ΥΠΑΛΛΗΛΩΝ</v>
          </cell>
          <cell r="C697">
            <v>0</v>
          </cell>
          <cell r="D697">
            <v>0</v>
          </cell>
          <cell r="E697">
            <v>17329.17</v>
          </cell>
          <cell r="F697">
            <v>0</v>
          </cell>
          <cell r="G697">
            <v>17329.17</v>
          </cell>
          <cell r="H697">
            <v>0</v>
          </cell>
        </row>
        <row r="698">
          <cell r="A698">
            <v>6401000001</v>
          </cell>
          <cell r="B698" t="str">
            <v>ΟΔΟΙΠΟΡΙΚΑ ΕΞΟΔΑ ΜΕΤΑΚΙΝΗΣΕΩΣ ΓΙΑ ΕΚΤΕΛΕΣΗ ΥΠΗΡΕΣΙΑΣ ΣΤΗΝ ΗΜΕΔΑΠΗ ΥΠΑΛΛΗΛΩΝ</v>
          </cell>
          <cell r="C698">
            <v>0</v>
          </cell>
          <cell r="D698">
            <v>0</v>
          </cell>
          <cell r="E698">
            <v>17329.17</v>
          </cell>
          <cell r="F698">
            <v>0</v>
          </cell>
          <cell r="G698">
            <v>17329.17</v>
          </cell>
          <cell r="H698">
            <v>0</v>
          </cell>
        </row>
        <row r="699">
          <cell r="A699">
            <v>640101</v>
          </cell>
          <cell r="B699" t="str">
            <v>ΕΞΟΔΑ ΚΙΝΗΣΗΣ ΥΠΑΛΛΗΛΏΝ ΠΟΥ ΜΕΤΑΚΙΝΟΥΝΤΑΙ ΕΚΤΟΣ ΕΔΡΑΣ ΓΙΑ ΥΠΗΡΕΣΙΑ</v>
          </cell>
          <cell r="C699">
            <v>0</v>
          </cell>
          <cell r="D699">
            <v>0</v>
          </cell>
          <cell r="E699">
            <v>5665.65</v>
          </cell>
          <cell r="F699">
            <v>0</v>
          </cell>
          <cell r="G699">
            <v>5665.65</v>
          </cell>
          <cell r="H699">
            <v>0</v>
          </cell>
        </row>
        <row r="700">
          <cell r="A700">
            <v>6401010001</v>
          </cell>
          <cell r="B700" t="str">
            <v>ΕΞΟΔΑ ΚΙΝΗΣΗΣ ΥΠΑΛΛΗΛΏΝ ΠΟΥ ΜΕΤΑΚΙΝΟΥΝΤΑΙ ΕΚΤΟΣ ΕΔΡΑΣ ΓΙΑ ΥΠΗΡΕΣΙΑ</v>
          </cell>
          <cell r="C700">
            <v>0</v>
          </cell>
          <cell r="D700">
            <v>0</v>
          </cell>
          <cell r="E700">
            <v>5665.65</v>
          </cell>
          <cell r="F700">
            <v>0</v>
          </cell>
          <cell r="G700">
            <v>5665.65</v>
          </cell>
          <cell r="H700">
            <v>0</v>
          </cell>
        </row>
        <row r="701">
          <cell r="A701">
            <v>640111</v>
          </cell>
          <cell r="B701" t="str">
            <v>ΗΜΕΡΗΣΙΑ ΑΠΟΖΗΜΙΩΣΗ ΜΕΤΑΚΙΝΗΣΗΣ ΓΙΑ ΥΠΗΡΕΣΙΑ ΣΤΗΝ ΗΜΕΔΑΠΗ ΥΠΑΛΗΛΩΝ</v>
          </cell>
          <cell r="C701">
            <v>0</v>
          </cell>
          <cell r="D701">
            <v>0</v>
          </cell>
          <cell r="E701">
            <v>24377.49</v>
          </cell>
          <cell r="F701">
            <v>0</v>
          </cell>
          <cell r="G701">
            <v>24377.49</v>
          </cell>
          <cell r="H701">
            <v>0</v>
          </cell>
        </row>
        <row r="702">
          <cell r="A702">
            <v>6401110001</v>
          </cell>
          <cell r="B702" t="str">
            <v>ΗΜΕΡΗΣΙΑ ΑΠΟΖΗΜΙΩΣΗ ΜΕΤΑΚΙΝΗΣΗΣ ΓΙΑ ΥΠΗΡΕΣΙΑ ΣΤΗΝ ΗΜΕΔΑΠΗ ΥΠΑΛΗΛΩΝ</v>
          </cell>
          <cell r="C702">
            <v>0</v>
          </cell>
          <cell r="D702">
            <v>0</v>
          </cell>
          <cell r="E702">
            <v>24377.49</v>
          </cell>
          <cell r="F702">
            <v>0</v>
          </cell>
          <cell r="G702">
            <v>24377.49</v>
          </cell>
          <cell r="H702">
            <v>0</v>
          </cell>
        </row>
        <row r="703">
          <cell r="A703">
            <v>6402</v>
          </cell>
          <cell r="B703" t="str">
            <v>ΕΞΟΔΑ ΠΡΟΒΟΛΗΣ &amp; ΔΙΑΦΗΜΙΣΗΣ</v>
          </cell>
          <cell r="C703">
            <v>0</v>
          </cell>
          <cell r="D703">
            <v>0</v>
          </cell>
          <cell r="E703">
            <v>42585.69</v>
          </cell>
          <cell r="F703">
            <v>0</v>
          </cell>
          <cell r="G703">
            <v>42585.69</v>
          </cell>
          <cell r="H703">
            <v>0</v>
          </cell>
        </row>
        <row r="704">
          <cell r="A704">
            <v>640200</v>
          </cell>
          <cell r="B704" t="str">
            <v>ΔΙΑΦΗΜΙΣΕΙΣ</v>
          </cell>
          <cell r="C704">
            <v>0</v>
          </cell>
          <cell r="D704">
            <v>0</v>
          </cell>
          <cell r="E704">
            <v>42585.69</v>
          </cell>
          <cell r="F704">
            <v>0</v>
          </cell>
          <cell r="G704">
            <v>42585.69</v>
          </cell>
          <cell r="H704">
            <v>0</v>
          </cell>
        </row>
        <row r="705">
          <cell r="A705">
            <v>6402000001</v>
          </cell>
          <cell r="B705" t="str">
            <v>ΔΙΑΦΗΜΙΣΕΙΣ</v>
          </cell>
          <cell r="C705">
            <v>0</v>
          </cell>
          <cell r="D705">
            <v>0</v>
          </cell>
          <cell r="E705">
            <v>42585.69</v>
          </cell>
          <cell r="F705">
            <v>0</v>
          </cell>
          <cell r="G705">
            <v>42585.69</v>
          </cell>
          <cell r="H705">
            <v>0</v>
          </cell>
        </row>
        <row r="706">
          <cell r="A706">
            <v>6498</v>
          </cell>
          <cell r="B706" t="str">
            <v>ΔΙΑΦΟΡΑ ΕΞΟΔΑ</v>
          </cell>
          <cell r="C706">
            <v>0</v>
          </cell>
          <cell r="D706">
            <v>0</v>
          </cell>
          <cell r="E706">
            <v>321801.33</v>
          </cell>
          <cell r="F706">
            <v>0</v>
          </cell>
          <cell r="G706">
            <v>321801.33</v>
          </cell>
          <cell r="H706">
            <v>0</v>
          </cell>
        </row>
        <row r="707">
          <cell r="A707">
            <v>649804</v>
          </cell>
          <cell r="B707" t="str">
            <v>ΕΚΤΕΛΕΣΗ ΔΙΚΑΣΤΙΚΩΝ ΑΠΟΦΑΣΕΩΝ Ή ΣΥΜΒΙΒΑΣΤΙΚΩΝ ΠΡΑΞΕΩΝ</v>
          </cell>
          <cell r="C707">
            <v>0</v>
          </cell>
          <cell r="D707">
            <v>0</v>
          </cell>
          <cell r="E707">
            <v>63852.56</v>
          </cell>
          <cell r="F707">
            <v>0</v>
          </cell>
          <cell r="G707">
            <v>63852.56</v>
          </cell>
          <cell r="H707">
            <v>0</v>
          </cell>
        </row>
        <row r="708">
          <cell r="A708">
            <v>6498040001</v>
          </cell>
          <cell r="B708" t="str">
            <v>ΕΚΤΕΛΕΣΗ ΔΙΚΑΣΤΙΚΩΝ ΑΠΟΦΑΣΕΩΝ Ή ΣΥΜΒΙΒΑΣΤΙΚΩΝ ΠΡΑΞΕΩΝ</v>
          </cell>
          <cell r="C708">
            <v>0</v>
          </cell>
          <cell r="D708">
            <v>0</v>
          </cell>
          <cell r="E708">
            <v>63852.56</v>
          </cell>
          <cell r="F708">
            <v>0</v>
          </cell>
          <cell r="G708">
            <v>63852.56</v>
          </cell>
          <cell r="H708">
            <v>0</v>
          </cell>
        </row>
        <row r="709">
          <cell r="A709">
            <v>649814</v>
          </cell>
          <cell r="B709" t="str">
            <v>ΕΠΙΣΤΡΟΦΕΣ ΛΟΙΠΩΝ ΠΕΡΙΠ/ΣΕΩΝ ΠΟΥ ΔΕΝ ΚΑΤΟΝ/ΝΤΑΙ ΕΙΔΙΚΑ</v>
          </cell>
          <cell r="C709">
            <v>0</v>
          </cell>
          <cell r="D709">
            <v>0</v>
          </cell>
          <cell r="E709">
            <v>7714.73</v>
          </cell>
          <cell r="F709">
            <v>0</v>
          </cell>
          <cell r="G709">
            <v>7714.73</v>
          </cell>
          <cell r="H709">
            <v>0</v>
          </cell>
        </row>
        <row r="710">
          <cell r="A710">
            <v>6498140001</v>
          </cell>
          <cell r="B710" t="str">
            <v>ΕΠΙΣΤΡΟΦΕΣ ΛΟΙΠΩΝ ΠΕΡΙΠ/ΣΕΩΝ ΠΟΥ ΔΕΝ ΚΑΤΟΝ/ΝΤΑΙ ΕΙΔΙΚΑ</v>
          </cell>
          <cell r="C710">
            <v>0</v>
          </cell>
          <cell r="D710">
            <v>0</v>
          </cell>
          <cell r="E710">
            <v>7714.73</v>
          </cell>
          <cell r="F710">
            <v>0</v>
          </cell>
          <cell r="G710">
            <v>7714.73</v>
          </cell>
          <cell r="H710">
            <v>0</v>
          </cell>
        </row>
        <row r="711">
          <cell r="A711">
            <v>649819</v>
          </cell>
          <cell r="B711" t="str">
            <v>ΛΟΙΠΕΣ ΔΑΠΑΝΕΣ</v>
          </cell>
          <cell r="C711">
            <v>0</v>
          </cell>
          <cell r="D711">
            <v>0</v>
          </cell>
          <cell r="E711">
            <v>250234.04</v>
          </cell>
          <cell r="F711">
            <v>0</v>
          </cell>
          <cell r="G711">
            <v>250234.04</v>
          </cell>
          <cell r="H711">
            <v>0</v>
          </cell>
        </row>
        <row r="712">
          <cell r="A712">
            <v>6498190001</v>
          </cell>
          <cell r="B712" t="str">
            <v>ΛΟΙΠΕΣ ΔΑΠΑΝΕΣ</v>
          </cell>
          <cell r="C712">
            <v>0</v>
          </cell>
          <cell r="D712">
            <v>0</v>
          </cell>
          <cell r="E712">
            <v>250234.04</v>
          </cell>
          <cell r="F712">
            <v>0</v>
          </cell>
          <cell r="G712">
            <v>250234.04</v>
          </cell>
          <cell r="H712">
            <v>0</v>
          </cell>
        </row>
        <row r="713">
          <cell r="A713">
            <v>65</v>
          </cell>
          <cell r="B713" t="str">
            <v>ΤΟΚΟΙ &amp; ΣΥΝΑΦΗ ΕΞΟΔΑ</v>
          </cell>
          <cell r="C713">
            <v>0</v>
          </cell>
          <cell r="D713">
            <v>0</v>
          </cell>
          <cell r="E713">
            <v>1863.44</v>
          </cell>
          <cell r="F713">
            <v>0</v>
          </cell>
          <cell r="G713">
            <v>1863.44</v>
          </cell>
          <cell r="H713">
            <v>0</v>
          </cell>
        </row>
        <row r="714">
          <cell r="A714">
            <v>6512</v>
          </cell>
          <cell r="B714" t="str">
            <v>ΑΜΟΙΒΕΣ &amp; ΠΡΟΜΗΘΕΙΕΣ ΤΡΑΠΕΖΩΝ</v>
          </cell>
          <cell r="C714">
            <v>0</v>
          </cell>
          <cell r="D714">
            <v>0</v>
          </cell>
          <cell r="E714">
            <v>1863.44</v>
          </cell>
          <cell r="F714">
            <v>0</v>
          </cell>
          <cell r="G714">
            <v>1863.44</v>
          </cell>
          <cell r="H714">
            <v>0</v>
          </cell>
        </row>
        <row r="715">
          <cell r="A715">
            <v>651200</v>
          </cell>
          <cell r="B715" t="str">
            <v>ΑΜΟΙΒΕΣ &amp; ΠΡΟΜΗΘΕΙΕΣ ΤΡΑΠΕΖΩΝ</v>
          </cell>
          <cell r="C715">
            <v>0</v>
          </cell>
          <cell r="D715">
            <v>0</v>
          </cell>
          <cell r="E715">
            <v>1863.44</v>
          </cell>
          <cell r="F715">
            <v>0</v>
          </cell>
          <cell r="G715">
            <v>1863.44</v>
          </cell>
          <cell r="H715">
            <v>0</v>
          </cell>
        </row>
        <row r="716">
          <cell r="A716">
            <v>6512000000</v>
          </cell>
          <cell r="B716" t="str">
            <v>ΑΜΟΙΒΕΣ , ΕΞΟΔΑ &amp; ΠΡΟΜΗΘΕΙΕΣ ΤΡΑΠΕΖΩΝ</v>
          </cell>
          <cell r="C716">
            <v>0</v>
          </cell>
          <cell r="D716">
            <v>0</v>
          </cell>
          <cell r="E716">
            <v>1863.44</v>
          </cell>
          <cell r="F716">
            <v>0</v>
          </cell>
          <cell r="G716">
            <v>1863.44</v>
          </cell>
          <cell r="H716">
            <v>0</v>
          </cell>
        </row>
        <row r="717">
          <cell r="A717">
            <v>66</v>
          </cell>
          <cell r="B717" t="str">
            <v>ΑΠΟΣΒΕΣΕΙΣ ΠΑΓΙΩΝ</v>
          </cell>
          <cell r="C717">
            <v>0</v>
          </cell>
          <cell r="D717">
            <v>0</v>
          </cell>
          <cell r="E717">
            <v>2600509.23</v>
          </cell>
          <cell r="F717">
            <v>0</v>
          </cell>
          <cell r="G717">
            <v>2600509.23</v>
          </cell>
          <cell r="H717">
            <v>0</v>
          </cell>
        </row>
        <row r="718">
          <cell r="A718">
            <v>6601</v>
          </cell>
          <cell r="B718" t="str">
            <v>ΑΠΟΣΒΕΣΕΙΣ ΚΤΙΡΙΩΝ - ΕΓΚΑΤΑΣΤΑΣΕΩΝ ΚΤΙΡΙΩΝ - ΤΕΧΝΙΚΩΝ ΕΡΓΩΝ</v>
          </cell>
          <cell r="C718">
            <v>0</v>
          </cell>
          <cell r="D718">
            <v>0</v>
          </cell>
          <cell r="E718">
            <v>985439.35</v>
          </cell>
          <cell r="F718">
            <v>0</v>
          </cell>
          <cell r="G718">
            <v>985439.35</v>
          </cell>
          <cell r="H718">
            <v>0</v>
          </cell>
        </row>
        <row r="719">
          <cell r="A719">
            <v>660100</v>
          </cell>
          <cell r="B719" t="str">
            <v>ΑΠΟΣΒΕΣΕΙΣ ΚΤΙΡΙΩΝ - ΕΓΚΑΤΑΣΤΑΣΕΩΝ ΚΤΙΡΙΩΝ - ΤΕΧΝΙΚΩΝ ΕΡΓΩΝ</v>
          </cell>
          <cell r="C719">
            <v>0</v>
          </cell>
          <cell r="D719">
            <v>0</v>
          </cell>
          <cell r="E719">
            <v>985439.35</v>
          </cell>
          <cell r="F719">
            <v>0</v>
          </cell>
          <cell r="G719">
            <v>985439.35</v>
          </cell>
          <cell r="H719">
            <v>0</v>
          </cell>
        </row>
        <row r="720">
          <cell r="A720">
            <v>6601001001</v>
          </cell>
          <cell r="B720" t="str">
            <v>ΑΠΟΣΒΕΣΕΙΣ ΚΤΙΡΙΩΝ - ΕΓΚ/ΣΕΩΝ ΚΤΙΡΙΩΝ - ΤΕΧΝ.ΕΡΓΩΝ</v>
          </cell>
          <cell r="C720">
            <v>0</v>
          </cell>
          <cell r="D720">
            <v>0</v>
          </cell>
          <cell r="E720">
            <v>985439.35</v>
          </cell>
          <cell r="F720">
            <v>0</v>
          </cell>
          <cell r="G720">
            <v>985439.35</v>
          </cell>
          <cell r="H720">
            <v>0</v>
          </cell>
        </row>
        <row r="721">
          <cell r="A721">
            <v>6602</v>
          </cell>
          <cell r="B721" t="str">
            <v>ΑΠΟΣΒΕΣΕΙΣ ΜΗΧΑΝΗΜΑΤΩΝ - ΤΕΧΝΙΚΩΝ ΕΡΓΩΝ - ΜΗΧΑΝΟΛΟΓΙΚΟΥ ΕΞΟΠΛΙΣΜΟΥ</v>
          </cell>
          <cell r="C721">
            <v>0</v>
          </cell>
          <cell r="D721">
            <v>0</v>
          </cell>
          <cell r="E721">
            <v>1236527.83</v>
          </cell>
          <cell r="F721">
            <v>0</v>
          </cell>
          <cell r="G721">
            <v>1236527.83</v>
          </cell>
          <cell r="H721">
            <v>0</v>
          </cell>
        </row>
        <row r="722">
          <cell r="A722">
            <v>660200</v>
          </cell>
          <cell r="B722" t="str">
            <v>ΑΠΟΣΒΕΣΕΙΣ ΜΗΧΑΝΗΜΑΤΩΝ</v>
          </cell>
          <cell r="C722">
            <v>0</v>
          </cell>
          <cell r="D722">
            <v>0</v>
          </cell>
          <cell r="E722">
            <v>1236527.83</v>
          </cell>
          <cell r="F722">
            <v>0</v>
          </cell>
          <cell r="G722">
            <v>1236527.83</v>
          </cell>
          <cell r="H722">
            <v>0</v>
          </cell>
        </row>
        <row r="723">
          <cell r="A723">
            <v>6602001001</v>
          </cell>
          <cell r="B723" t="str">
            <v>ΑΠΟΣΒΕΣΕΙΣ ΜΗΧΑΝΗΜΑΤΩΝ</v>
          </cell>
          <cell r="C723">
            <v>0</v>
          </cell>
          <cell r="D723">
            <v>0</v>
          </cell>
          <cell r="E723">
            <v>1236527.83</v>
          </cell>
          <cell r="F723">
            <v>0</v>
          </cell>
          <cell r="G723">
            <v>1236527.83</v>
          </cell>
          <cell r="H723">
            <v>0</v>
          </cell>
        </row>
        <row r="724">
          <cell r="A724">
            <v>6603</v>
          </cell>
          <cell r="B724" t="str">
            <v>ΑΠΟΣΒΕΣΕΙΣ ΜΕΤΑΦΟΡΙΚΩΝ ΜΕΣΩΝ</v>
          </cell>
          <cell r="C724">
            <v>0</v>
          </cell>
          <cell r="D724">
            <v>0</v>
          </cell>
          <cell r="E724">
            <v>70477.74</v>
          </cell>
          <cell r="F724">
            <v>0</v>
          </cell>
          <cell r="G724">
            <v>70477.74</v>
          </cell>
          <cell r="H724">
            <v>0</v>
          </cell>
        </row>
        <row r="725">
          <cell r="A725">
            <v>660300</v>
          </cell>
          <cell r="B725" t="str">
            <v>ΑΠΟΣΒΕΣΕΙΣ ΜΕΤΑΦΟΡΙΚΩΝ ΜΕΣΩΝ</v>
          </cell>
          <cell r="C725">
            <v>0</v>
          </cell>
          <cell r="D725">
            <v>0</v>
          </cell>
          <cell r="E725">
            <v>70477.74</v>
          </cell>
          <cell r="F725">
            <v>0</v>
          </cell>
          <cell r="G725">
            <v>70477.74</v>
          </cell>
          <cell r="H725">
            <v>0</v>
          </cell>
        </row>
        <row r="726">
          <cell r="A726">
            <v>6603001001</v>
          </cell>
          <cell r="B726" t="str">
            <v>ΑΠΟΣΒΕΣΕΙΣ ΜΕΤΑΦΟΡΙΚΩΝ ΜΕΣΩΝ</v>
          </cell>
          <cell r="C726">
            <v>0</v>
          </cell>
          <cell r="D726">
            <v>0</v>
          </cell>
          <cell r="E726">
            <v>70477.74</v>
          </cell>
          <cell r="F726">
            <v>0</v>
          </cell>
          <cell r="G726">
            <v>70477.74</v>
          </cell>
          <cell r="H726">
            <v>0</v>
          </cell>
        </row>
        <row r="727">
          <cell r="A727">
            <v>6604</v>
          </cell>
          <cell r="B727" t="str">
            <v>ΑΠΟΣΒΕΣΕΙΣ ΕΠΙΠΛΩΝ &amp; ΛΟΙΠΟΥ ΕΞΟΠΛΙΣΜΟΥ</v>
          </cell>
          <cell r="C727">
            <v>0</v>
          </cell>
          <cell r="D727">
            <v>0</v>
          </cell>
          <cell r="E727">
            <v>301301.66</v>
          </cell>
          <cell r="F727">
            <v>0</v>
          </cell>
          <cell r="G727">
            <v>301301.66</v>
          </cell>
          <cell r="H727">
            <v>0</v>
          </cell>
        </row>
        <row r="728">
          <cell r="A728">
            <v>660400</v>
          </cell>
          <cell r="B728" t="str">
            <v>ΑΠΟΣΒΕΣΕΙΣ ΕΠΙΠΛΩΝ &amp; ΛΟΙΠΟΥ ΕΞΟΠΛΙΣΜΟΥ</v>
          </cell>
          <cell r="C728">
            <v>0</v>
          </cell>
          <cell r="D728">
            <v>0</v>
          </cell>
          <cell r="E728">
            <v>301301.66</v>
          </cell>
          <cell r="F728">
            <v>0</v>
          </cell>
          <cell r="G728">
            <v>301301.66</v>
          </cell>
          <cell r="H728">
            <v>0</v>
          </cell>
        </row>
        <row r="729">
          <cell r="A729">
            <v>6604001001</v>
          </cell>
          <cell r="B729" t="str">
            <v>ΑΠΟΣΒΕΣΕΙΣ ΕΠΙΠΛΩΝ K ΛΟΙΠΟΥ ΕΞΟΠΛΙΣΜΟΥ</v>
          </cell>
          <cell r="C729">
            <v>0</v>
          </cell>
          <cell r="D729">
            <v>0</v>
          </cell>
          <cell r="E729">
            <v>301301.66</v>
          </cell>
          <cell r="F729">
            <v>0</v>
          </cell>
          <cell r="G729">
            <v>301301.66</v>
          </cell>
          <cell r="H729">
            <v>0</v>
          </cell>
        </row>
        <row r="730">
          <cell r="A730">
            <v>6605</v>
          </cell>
          <cell r="B730" t="str">
            <v>ΑΠΟΣΒΕΣΕΙΣ ΑΣΩΜΑΤΩΝ ΑΚΙΝΗΤΟΠΟΙΗΣΕΩΝ &amp; ΕΞΟΔΩΝ ΠΟΛΥΕΤΟΥΣ ΑΠΟΣΒΕΣΕΩΣ</v>
          </cell>
          <cell r="C730">
            <v>0</v>
          </cell>
          <cell r="D730">
            <v>0</v>
          </cell>
          <cell r="E730">
            <v>6762.65</v>
          </cell>
          <cell r="F730">
            <v>0</v>
          </cell>
          <cell r="G730">
            <v>6762.65</v>
          </cell>
          <cell r="H730">
            <v>0</v>
          </cell>
        </row>
        <row r="731">
          <cell r="A731">
            <v>660500</v>
          </cell>
          <cell r="B731" t="str">
            <v>ΑΠΟΣΒΕΣΕΙΣ ΑΣΩΜΑΤΩΝ ΑΚΙΝΗΤΟΠΟΙΗΣΕΩΝ &amp; ΕΞΟΔΩΝ ΠΟΛΥΕΤΟΥΣ ΑΠΟΣΒΕΣΕΩΣ</v>
          </cell>
          <cell r="C731">
            <v>0</v>
          </cell>
          <cell r="D731">
            <v>0</v>
          </cell>
          <cell r="E731">
            <v>6762.65</v>
          </cell>
          <cell r="F731">
            <v>0</v>
          </cell>
          <cell r="G731">
            <v>6762.65</v>
          </cell>
          <cell r="H731">
            <v>0</v>
          </cell>
        </row>
        <row r="732">
          <cell r="A732">
            <v>6605001001</v>
          </cell>
          <cell r="B732" t="str">
            <v>ΑΠΟΣΒΕΣΕΙΣ ΑΣΩΜΑΤΩΝ ΑΚΙΝΗΤΟΠΟΙΗΣΕΩΝ &amp; ΕΞΟΔΩΝ ΠΟΛΥΕΤΟΥΣ ΑΠΟΣΒΕΣΕΩΣ</v>
          </cell>
          <cell r="C732">
            <v>0</v>
          </cell>
          <cell r="D732">
            <v>0</v>
          </cell>
          <cell r="E732">
            <v>6762.65</v>
          </cell>
          <cell r="F732">
            <v>0</v>
          </cell>
          <cell r="G732">
            <v>6762.65</v>
          </cell>
          <cell r="H732">
            <v>0</v>
          </cell>
        </row>
        <row r="733">
          <cell r="A733">
            <v>71</v>
          </cell>
          <cell r="B733" t="str">
            <v>ΠΩΛΗΣΕΙΣ ΠΡΟΙΟΝΤΩΝ</v>
          </cell>
          <cell r="C733">
            <v>0</v>
          </cell>
          <cell r="D733">
            <v>0</v>
          </cell>
          <cell r="E733">
            <v>0</v>
          </cell>
          <cell r="F733">
            <v>147.5</v>
          </cell>
          <cell r="G733">
            <v>0</v>
          </cell>
          <cell r="H733">
            <v>147.5</v>
          </cell>
        </row>
        <row r="734">
          <cell r="A734">
            <v>7100</v>
          </cell>
          <cell r="B734" t="str">
            <v>ΠΩΛΗΣΕΙΣ ΠΡΟΙΟΝΤΩΝ</v>
          </cell>
          <cell r="C734">
            <v>0</v>
          </cell>
          <cell r="D734">
            <v>0</v>
          </cell>
          <cell r="E734">
            <v>0</v>
          </cell>
          <cell r="F734">
            <v>147.5</v>
          </cell>
          <cell r="G734">
            <v>0</v>
          </cell>
          <cell r="H734">
            <v>147.5</v>
          </cell>
        </row>
        <row r="735">
          <cell r="A735">
            <v>710000</v>
          </cell>
          <cell r="B735" t="str">
            <v>ΠΩΛΗΣΕΙΣ ΠΡΟΙΟΝΤΩΝ</v>
          </cell>
          <cell r="C735">
            <v>0</v>
          </cell>
          <cell r="D735">
            <v>0</v>
          </cell>
          <cell r="E735">
            <v>0</v>
          </cell>
          <cell r="F735">
            <v>147.5</v>
          </cell>
          <cell r="G735">
            <v>0</v>
          </cell>
          <cell r="H735">
            <v>147.5</v>
          </cell>
        </row>
        <row r="736">
          <cell r="A736">
            <v>7100002100</v>
          </cell>
          <cell r="B736" t="str">
            <v>ΠΩΛΗΣΕΙΣ ΠΡΟΙΟΝΤΩΝ ΕΡΓΑΣΤΗΡΙΟΥ "ΨΥΧΑΡΓΩ"</v>
          </cell>
          <cell r="C736">
            <v>0</v>
          </cell>
          <cell r="D736">
            <v>0</v>
          </cell>
          <cell r="E736">
            <v>0</v>
          </cell>
          <cell r="F736">
            <v>147.5</v>
          </cell>
          <cell r="G736">
            <v>0</v>
          </cell>
          <cell r="H736">
            <v>147.5</v>
          </cell>
        </row>
        <row r="737">
          <cell r="A737">
            <v>72</v>
          </cell>
          <cell r="B737" t="str">
            <v>ΦΟΡΟΙ - ΤΕΛΗ ΚΑΙ ΔΙΚΑΙΩΜΑΤΑ ΥΠΕΡ Ν.Π.Δ.Δ.</v>
          </cell>
          <cell r="C737">
            <v>0</v>
          </cell>
          <cell r="D737">
            <v>0</v>
          </cell>
          <cell r="E737">
            <v>0</v>
          </cell>
          <cell r="F737">
            <v>4974.85</v>
          </cell>
          <cell r="G737">
            <v>0</v>
          </cell>
          <cell r="H737">
            <v>4974.85</v>
          </cell>
        </row>
        <row r="738">
          <cell r="A738">
            <v>7203</v>
          </cell>
          <cell r="B738" t="str">
            <v>ΕΣΟΔΑ ΑΠΟ ΤΕΛΗ ΚΑΙ ΔΙΚΑΙΩΜΑΤΑ</v>
          </cell>
          <cell r="C738">
            <v>0</v>
          </cell>
          <cell r="D738">
            <v>0</v>
          </cell>
          <cell r="E738">
            <v>0</v>
          </cell>
          <cell r="F738">
            <v>3014.85</v>
          </cell>
          <cell r="G738">
            <v>0</v>
          </cell>
          <cell r="H738">
            <v>3014.85</v>
          </cell>
        </row>
        <row r="739">
          <cell r="A739">
            <v>720328</v>
          </cell>
          <cell r="B739" t="str">
            <v>ΕΣΟΔΑ 0.2% ΥΠΕΡ ΤΩΝ ΝΟΣΟΚΟΜΕΙΩΝ ΒΑΣΗ ΤΩΝ ΔΙΑΤΑΞΕΩΝ ΠΑ7 ΑΡΘΡΟ 6 Ν.3870/7</v>
          </cell>
          <cell r="C739">
            <v>0</v>
          </cell>
          <cell r="D739">
            <v>0</v>
          </cell>
          <cell r="E739">
            <v>0</v>
          </cell>
          <cell r="F739">
            <v>3014.85</v>
          </cell>
          <cell r="G739">
            <v>0</v>
          </cell>
          <cell r="H739">
            <v>3014.85</v>
          </cell>
        </row>
        <row r="740">
          <cell r="A740">
            <v>7203282100</v>
          </cell>
          <cell r="B740" t="str">
            <v>ΕΣΟΔΑ 0.2% ΥΠΕΡ ΤΩΝ ΝΟΣΟΚΟΜΕΙΩΝ ΒΑΣΗ ΤΩΝ ΔΙΑΤΑΞΕΩΝ ΠΑ7 ΑΡΘΡΟ 6 Ν.3870/7 ΓΝ ΒΕΝΙΖΕΛΕΙΟ</v>
          </cell>
          <cell r="C740">
            <v>0</v>
          </cell>
          <cell r="D740">
            <v>0</v>
          </cell>
          <cell r="E740">
            <v>0</v>
          </cell>
          <cell r="F740">
            <v>3014.85</v>
          </cell>
          <cell r="G740">
            <v>0</v>
          </cell>
          <cell r="H740">
            <v>3014.85</v>
          </cell>
        </row>
        <row r="741">
          <cell r="A741">
            <v>7213</v>
          </cell>
          <cell r="B741" t="str">
            <v>ΠΡΟΣΤΙΜΑ ΚΑΙ ΧΡΗΜΑΤΙΚΕΣ ΠΟΙΝΕΣ</v>
          </cell>
          <cell r="C741">
            <v>0</v>
          </cell>
          <cell r="D741">
            <v>0</v>
          </cell>
          <cell r="E741">
            <v>0</v>
          </cell>
          <cell r="F741">
            <v>1960</v>
          </cell>
          <cell r="G741">
            <v>0</v>
          </cell>
          <cell r="H741">
            <v>1960</v>
          </cell>
        </row>
        <row r="742">
          <cell r="A742">
            <v>721301</v>
          </cell>
          <cell r="B742" t="str">
            <v>ΠΡΟΣΤΙΜΑ ΣΕ ΕΡΓΟΛΑΒΟΥΣ ΕΝΟΙΝΙΑΣΤΕΣ ΚΑΙ ΠΡΟΜΗΘΕΥΤΕΣ</v>
          </cell>
          <cell r="C742">
            <v>0</v>
          </cell>
          <cell r="D742">
            <v>0</v>
          </cell>
          <cell r="E742">
            <v>0</v>
          </cell>
          <cell r="F742">
            <v>1960</v>
          </cell>
          <cell r="G742">
            <v>0</v>
          </cell>
          <cell r="H742">
            <v>1960</v>
          </cell>
        </row>
        <row r="743">
          <cell r="A743">
            <v>7213012101</v>
          </cell>
          <cell r="B743" t="str">
            <v>ΠΡΟΣΤΙΜΑ ΣΕ ΕΡΓΟΛΑΒΟΥΣ ΕΝΟΙΝΙΑΣΤΕΣ ΚΑΙ ΠΡΟΜΗΘΕΥΤΕΣ Γ.Ν.Η. ΒΕΝΙΖΕΛΕΙΟ – ΠΑΝΑΝΕΙΟ</v>
          </cell>
          <cell r="C743">
            <v>0</v>
          </cell>
          <cell r="D743">
            <v>0</v>
          </cell>
          <cell r="E743">
            <v>0</v>
          </cell>
          <cell r="F743">
            <v>1960</v>
          </cell>
          <cell r="G743">
            <v>0</v>
          </cell>
          <cell r="H743">
            <v>1960</v>
          </cell>
        </row>
        <row r="744">
          <cell r="A744">
            <v>73</v>
          </cell>
          <cell r="B744" t="str">
            <v>ΕΣΟΔΑ ΑΠΟ ΠΑΡΟΧΗ ΥΓΕΙΟΝΟΜΙΚΩΝ ΥΠΗΡΕΣΙΩΝ</v>
          </cell>
          <cell r="C744">
            <v>0</v>
          </cell>
          <cell r="D744">
            <v>0</v>
          </cell>
          <cell r="E744">
            <v>0</v>
          </cell>
          <cell r="F744">
            <v>21562730.82</v>
          </cell>
          <cell r="G744">
            <v>0</v>
          </cell>
          <cell r="H744">
            <v>21562730.82</v>
          </cell>
        </row>
        <row r="745">
          <cell r="A745">
            <v>7301</v>
          </cell>
          <cell r="B745" t="str">
            <v>ΕΣΟΔΑ ΑΠΟ ΠΑΡΟΧΗ ΥΓΕΙΟΝΟΜΙΚΩΝ ΥΠΗΡΕΣΙΩΝ ΠΡΟΕΡΧΟΜΕΝΑ ΑΠΟ ΠΛΗΡΩΜΕΣ ΤΟΥ ΚΡΑΤΟΥΣ</v>
          </cell>
          <cell r="C745">
            <v>0</v>
          </cell>
          <cell r="D745">
            <v>0</v>
          </cell>
          <cell r="E745">
            <v>0</v>
          </cell>
          <cell r="F745">
            <v>19996223.21</v>
          </cell>
          <cell r="G745">
            <v>0</v>
          </cell>
          <cell r="H745">
            <v>19996223.21</v>
          </cell>
        </row>
        <row r="746">
          <cell r="A746">
            <v>730121</v>
          </cell>
          <cell r="B746" t="str">
            <v>ΕΣΟΔΑ ΑΠΟ ΠΑΡΟΧΗ ΥΓ/ΚΩΝ ΥΠΗΡΕΣΙΩΝ ΠΡΟΕΡΧΟΜΕΝΑ ΑΠΟ ΠΛΗΡΩΜΕΣ ΤΟΥ ΚΡΑΤΟΥΣ Γ.Ν.Η. ΒΕΝΙΖΕΛΕΙΟ – ΠΑΝΑΝΕΙΟ</v>
          </cell>
          <cell r="C746">
            <v>0</v>
          </cell>
          <cell r="D746">
            <v>0</v>
          </cell>
          <cell r="E746">
            <v>0</v>
          </cell>
          <cell r="F746">
            <v>19996223.21</v>
          </cell>
          <cell r="G746">
            <v>0</v>
          </cell>
          <cell r="H746">
            <v>19996223.21</v>
          </cell>
        </row>
        <row r="747">
          <cell r="A747">
            <v>7301210001</v>
          </cell>
          <cell r="B747" t="str">
            <v>ΕΣΟΔΑ ΑΠΟ ΗΜΕΡΗΣΙΟ ΝΟΣΗΛΙΟ Γ.Ν.Η. ΒΕΝΙΖΕΛΕΙΟ – ΠΑΝΑΝΕΙΟ</v>
          </cell>
          <cell r="C747">
            <v>0</v>
          </cell>
          <cell r="D747">
            <v>0</v>
          </cell>
          <cell r="E747">
            <v>0</v>
          </cell>
          <cell r="F747">
            <v>4560161.03</v>
          </cell>
          <cell r="G747">
            <v>0</v>
          </cell>
          <cell r="H747">
            <v>4560161.03</v>
          </cell>
        </row>
        <row r="748">
          <cell r="A748">
            <v>7301210002</v>
          </cell>
          <cell r="B748" t="str">
            <v>ΕΣΟΔΑ ΑΠΟ ΦΑΡΜΑΚΑ Γ.Ν.Η. ΒΕΝΙΖΕΛΕΙΟ – ΠΑΝΑΝΕΙΟ</v>
          </cell>
          <cell r="C748">
            <v>0</v>
          </cell>
          <cell r="D748">
            <v>0</v>
          </cell>
          <cell r="E748">
            <v>0</v>
          </cell>
          <cell r="F748">
            <v>4426818.29</v>
          </cell>
          <cell r="G748">
            <v>0</v>
          </cell>
          <cell r="H748">
            <v>4426818.29</v>
          </cell>
        </row>
        <row r="749">
          <cell r="A749">
            <v>7301210003</v>
          </cell>
          <cell r="B749" t="str">
            <v>ΕΣΟΔΑ ΑΠΟ ΥΛΙΚΑ Γ.Ν.Η. ΒΕΝΙΖΕΛΕΙΟ – ΠΑΝΑΝΕΙΟ</v>
          </cell>
          <cell r="C749">
            <v>0</v>
          </cell>
          <cell r="D749">
            <v>0</v>
          </cell>
          <cell r="E749">
            <v>0</v>
          </cell>
          <cell r="F749">
            <v>4845998.79</v>
          </cell>
          <cell r="G749">
            <v>0</v>
          </cell>
          <cell r="H749">
            <v>4845998.79</v>
          </cell>
        </row>
        <row r="750">
          <cell r="A750">
            <v>7301210004</v>
          </cell>
          <cell r="B750" t="str">
            <v>ΕΣΟΔΑ ΑΠΟ ΕΞΕΤΑΣΕΙΣ Γ.Ν.Η. ΒΕΝΙΖΕΛΕΙΟ – ΠΑΝΑΝΕΙΟ</v>
          </cell>
          <cell r="C750">
            <v>0</v>
          </cell>
          <cell r="D750">
            <v>0</v>
          </cell>
          <cell r="E750">
            <v>0</v>
          </cell>
          <cell r="F750">
            <v>3016026.07</v>
          </cell>
          <cell r="G750">
            <v>0</v>
          </cell>
          <cell r="H750">
            <v>3016026.07</v>
          </cell>
        </row>
        <row r="751">
          <cell r="A751">
            <v>7301210005</v>
          </cell>
          <cell r="B751" t="str">
            <v>ΕΣΟΔΑ ΑΠΟ ΕΠΕΜΒΑΣΕΙΣ Γ.Ν.Η. ΒΕΝΙΖΕΛΕΙΟ – ΠΑΝΑΝΕΙΟ</v>
          </cell>
          <cell r="C751">
            <v>0</v>
          </cell>
          <cell r="D751">
            <v>0</v>
          </cell>
          <cell r="E751">
            <v>0</v>
          </cell>
          <cell r="F751">
            <v>606603.5</v>
          </cell>
          <cell r="G751">
            <v>0</v>
          </cell>
          <cell r="H751">
            <v>606603.5</v>
          </cell>
        </row>
        <row r="752">
          <cell r="A752">
            <v>7301210007</v>
          </cell>
          <cell r="B752" t="str">
            <v>ΕΣΟΔΑ ΑΠΟ ΝΟΣΗΛΙΑ ΜΕΘ Γ.Ν.Η. ΒΕΝΙΖΕΛΕΙΟ – ΠΑΝΑΝΕΙΟ</v>
          </cell>
          <cell r="C752">
            <v>0</v>
          </cell>
          <cell r="D752">
            <v>0</v>
          </cell>
          <cell r="E752">
            <v>0</v>
          </cell>
          <cell r="F752">
            <v>269241.59</v>
          </cell>
          <cell r="G752">
            <v>0</v>
          </cell>
          <cell r="H752">
            <v>269241.59</v>
          </cell>
        </row>
        <row r="753">
          <cell r="A753">
            <v>7301210008</v>
          </cell>
          <cell r="B753" t="str">
            <v>ΕΣΟΔΑ ΑΠΟ ΝΟΣΗΛΙΑ ΜΕΝ Γ.Ν.Η. ΒΕΝΙΖΕΛΕΙΟ – ΠΑΝΑΝΕΙΟ</v>
          </cell>
          <cell r="C753">
            <v>0</v>
          </cell>
          <cell r="D753">
            <v>0</v>
          </cell>
          <cell r="E753">
            <v>0</v>
          </cell>
          <cell r="F753">
            <v>402476.23</v>
          </cell>
          <cell r="G753">
            <v>0</v>
          </cell>
          <cell r="H753">
            <v>402476.23</v>
          </cell>
        </row>
        <row r="754">
          <cell r="A754">
            <v>7301210009</v>
          </cell>
          <cell r="B754" t="str">
            <v>ΕΣΟΔΑ ΑΠΟ ΚΡΑΤΙΚΟΥΣ ΦΟΡΕΙΣ ΑΠΟ ΤΟ ΤΕΧΝΙΤΟ ΝΕΦΡΟ Γ.Ν.Η. ΒΕΝΙΖΕΛΕΙΟ – ΠΑΝΑΝΕΙΟ</v>
          </cell>
          <cell r="C754">
            <v>0</v>
          </cell>
          <cell r="D754">
            <v>0</v>
          </cell>
          <cell r="E754">
            <v>0</v>
          </cell>
          <cell r="F754">
            <v>1441980</v>
          </cell>
          <cell r="G754">
            <v>0</v>
          </cell>
          <cell r="H754">
            <v>1441980</v>
          </cell>
        </row>
        <row r="755">
          <cell r="A755">
            <v>7301210010</v>
          </cell>
          <cell r="B755" t="str">
            <v>ΕΣΟΔΑ ΑΠΟ ΕΙΣΦΟΡΑ ΕΙΣΟΔΟΥ Γ.Ν.Η. ΒΕΝΙΖΕΛΕΙΟ – ΠΑΝΑΝΕΙΟ</v>
          </cell>
          <cell r="C755">
            <v>0</v>
          </cell>
          <cell r="D755">
            <v>0</v>
          </cell>
          <cell r="E755">
            <v>0</v>
          </cell>
          <cell r="F755">
            <v>187969.45</v>
          </cell>
          <cell r="G755">
            <v>0</v>
          </cell>
          <cell r="H755">
            <v>187969.45</v>
          </cell>
        </row>
        <row r="756">
          <cell r="A756">
            <v>7301210099</v>
          </cell>
          <cell r="B756" t="str">
            <v>ΛΟΙΠΑ ΕΣΟΔΑ Γ.Ν.Η. ΒΕΝΙΖΕΛΕΙΟ – ΠΑΝΑΝΕΙΟ</v>
          </cell>
          <cell r="C756">
            <v>0</v>
          </cell>
          <cell r="D756">
            <v>0</v>
          </cell>
          <cell r="E756">
            <v>0</v>
          </cell>
          <cell r="F756">
            <v>238948.26</v>
          </cell>
          <cell r="G756">
            <v>0</v>
          </cell>
          <cell r="H756">
            <v>238948.26</v>
          </cell>
        </row>
        <row r="757">
          <cell r="A757">
            <v>7302</v>
          </cell>
          <cell r="B757" t="str">
            <v>ΕΣΟΔΑ ΑΠΟ ΠΑΡΟΧΗ ΥΓΕΙΟΝΟΜΙΚΩΝ ΥΠΗΡΕΣΙΩΝ ΠΡΟΕΡΧΟΜΕΝΑ ΑΠΟ ΠΛΗΡΩΜΕΣ Ν.Π.Δ.Δ.</v>
          </cell>
          <cell r="C757">
            <v>0</v>
          </cell>
          <cell r="D757">
            <v>0</v>
          </cell>
          <cell r="E757">
            <v>0</v>
          </cell>
          <cell r="F757">
            <v>48</v>
          </cell>
          <cell r="G757">
            <v>0</v>
          </cell>
          <cell r="H757">
            <v>48</v>
          </cell>
        </row>
        <row r="758">
          <cell r="A758">
            <v>730221</v>
          </cell>
          <cell r="B758" t="str">
            <v>ΕΣΟΔΑ ΑΠΟ ΠΑΡΟΧΗ ΥΓ/ΚΩΝ ΥΠΗΡΕΣΙΩΝ ΠΡΟΕΡΧΟΜΕΝΑ ΑΠΟ ΠΛΗΡΩΜΕΣ Ν.Π.Δ.Δ. Γ.Ν.Η. ΒΕΝΙΖΕΛΕΙΟ – ΠΑΝΑΝΕΙΟ</v>
          </cell>
          <cell r="C758">
            <v>0</v>
          </cell>
          <cell r="D758">
            <v>0</v>
          </cell>
          <cell r="E758">
            <v>0</v>
          </cell>
          <cell r="F758">
            <v>48</v>
          </cell>
          <cell r="G758">
            <v>0</v>
          </cell>
          <cell r="H758">
            <v>48</v>
          </cell>
        </row>
        <row r="759">
          <cell r="A759">
            <v>7302210010</v>
          </cell>
          <cell r="B759" t="str">
            <v>ΕΣΟΔΑ ΑΠΟ ΕΙΣΦΟΡΑ ΕΙΣΟΔΟΥ Γ.Ν.Η. ΒΕΝΙΖΕΛΕΙΟ – ΠΑΝΑΝΕΙΟ</v>
          </cell>
          <cell r="C759">
            <v>0</v>
          </cell>
          <cell r="D759">
            <v>0</v>
          </cell>
          <cell r="E759">
            <v>0</v>
          </cell>
          <cell r="F759">
            <v>48</v>
          </cell>
          <cell r="G759">
            <v>0</v>
          </cell>
          <cell r="H759">
            <v>48</v>
          </cell>
        </row>
        <row r="760">
          <cell r="A760">
            <v>7304</v>
          </cell>
          <cell r="B760" t="str">
            <v>ΕΣΟΔΑ ΑΠΟ ΠΡΟΣΦΟΡΑ ΥΓΙΕΙΟΝΟΜΙΚΩΝ ΥΠΗΡΕΣΙΩΝ ΠΡΟΕΡΧΟΜΕΝΑ ΑΠΟ ΠΛΗΡΩΜΕΣ ΙΔΙΩΤΩΝ</v>
          </cell>
          <cell r="C760">
            <v>0</v>
          </cell>
          <cell r="D760">
            <v>0</v>
          </cell>
          <cell r="E760">
            <v>0</v>
          </cell>
          <cell r="F760">
            <v>549672.17</v>
          </cell>
          <cell r="G760">
            <v>0</v>
          </cell>
          <cell r="H760">
            <v>549672.17</v>
          </cell>
        </row>
        <row r="761">
          <cell r="A761">
            <v>730421</v>
          </cell>
          <cell r="B761" t="str">
            <v>ΕΣΟΔΑ ΑΠΟ ΠΡΟΣΦΟΡΑ ΥΓ/ΚΩΝ ΥΠΗΡΕΣΙΩΝ ΠΡΟΕΡΧΟΜΕΝΑ ΑΠΟ ΠΛΗΡΩΜΕΣ ΙΔΙΩΤΩΝ Γ.Ν.Η. ΒΕΝΙΖΕΛΕΙΟ – ΠΑΝΑΝΕΙΟ</v>
          </cell>
          <cell r="C761">
            <v>0</v>
          </cell>
          <cell r="D761">
            <v>0</v>
          </cell>
          <cell r="E761">
            <v>0</v>
          </cell>
          <cell r="F761">
            <v>549672.17</v>
          </cell>
          <cell r="G761">
            <v>0</v>
          </cell>
          <cell r="H761">
            <v>549672.17</v>
          </cell>
        </row>
        <row r="762">
          <cell r="A762">
            <v>7304210001</v>
          </cell>
          <cell r="B762" t="str">
            <v>ΕΣΟΔΑ ΑΠΟ ΝΟΣΗΛΕΙΑ ΙΔΙΩΤΩΝ Γ.Ν.Η. ΒΕΝΙΖΕΛΕΙΟ – ΠΑΝΑΝΕΙΟ</v>
          </cell>
          <cell r="C762">
            <v>0</v>
          </cell>
          <cell r="D762">
            <v>0</v>
          </cell>
          <cell r="E762">
            <v>0</v>
          </cell>
          <cell r="F762">
            <v>5885.15</v>
          </cell>
          <cell r="G762">
            <v>0</v>
          </cell>
          <cell r="H762">
            <v>5885.15</v>
          </cell>
        </row>
        <row r="763">
          <cell r="A763">
            <v>7304210002</v>
          </cell>
          <cell r="B763" t="str">
            <v>ΕΣΟΔΑ ΑΠΟ ΦΑΡΜΑΚΑ Γ.Ν.Η. ΒΕΝΙΖΕΛΕΙΟ – ΠΑΝΑΝΕΙΟ</v>
          </cell>
          <cell r="C763">
            <v>0</v>
          </cell>
          <cell r="D763">
            <v>0</v>
          </cell>
          <cell r="E763">
            <v>0</v>
          </cell>
          <cell r="F763">
            <v>2977.5</v>
          </cell>
          <cell r="G763">
            <v>0</v>
          </cell>
          <cell r="H763">
            <v>2977.5</v>
          </cell>
        </row>
        <row r="764">
          <cell r="A764">
            <v>7304210003</v>
          </cell>
          <cell r="B764" t="str">
            <v>ΕΣΟΔΑ ΑΠΟ ΥΛΙΚΑ Γ.Ν.Η. ΒΕΝΙΖΕΛΕΙΟ – ΠΑΝΑΝΕΙΟ</v>
          </cell>
          <cell r="C764">
            <v>0</v>
          </cell>
          <cell r="D764">
            <v>0</v>
          </cell>
          <cell r="E764">
            <v>0</v>
          </cell>
          <cell r="F764">
            <v>16849.74</v>
          </cell>
          <cell r="G764">
            <v>0</v>
          </cell>
          <cell r="H764">
            <v>16849.74</v>
          </cell>
        </row>
        <row r="765">
          <cell r="A765">
            <v>7304210004</v>
          </cell>
          <cell r="B765" t="str">
            <v>ΕΣΟΔΑ ΑΠΟ ΕΞΕΤΑΣΕΙΣ Γ.Ν.Η. ΒΕΝΙΖΕΛΕΙΟ – ΠΑΝΑΝΕΙΟ</v>
          </cell>
          <cell r="C765">
            <v>0</v>
          </cell>
          <cell r="D765">
            <v>0</v>
          </cell>
          <cell r="E765">
            <v>0</v>
          </cell>
          <cell r="F765">
            <v>358299</v>
          </cell>
          <cell r="G765">
            <v>0</v>
          </cell>
          <cell r="H765">
            <v>358299</v>
          </cell>
        </row>
        <row r="766">
          <cell r="A766">
            <v>7304210006</v>
          </cell>
          <cell r="B766" t="str">
            <v>ΕΣΟΔΑ ΕΠΙΣΚΕΨΕΙΣ ΕΞ. ΑΣΘΕΝΩΝ (3 ΕΥΡΩ) ΒΕΝΙΖΕΛΕΙΟ – ΠΑΝΑΝΕΙΟ</v>
          </cell>
          <cell r="C766">
            <v>0</v>
          </cell>
          <cell r="D766">
            <v>0</v>
          </cell>
          <cell r="E766">
            <v>0</v>
          </cell>
          <cell r="F766">
            <v>77014.8</v>
          </cell>
          <cell r="G766">
            <v>0</v>
          </cell>
          <cell r="H766">
            <v>77014.8</v>
          </cell>
        </row>
        <row r="767">
          <cell r="A767">
            <v>7304210099</v>
          </cell>
          <cell r="B767" t="str">
            <v>ΛΟΙΠΑ ΕΣΟΔΑ Γ.Ν.Η. ΒΕΝΙΖΕΛΕΙΟ – ΠΑΝΑΝΕΙΟ</v>
          </cell>
          <cell r="C767">
            <v>0</v>
          </cell>
          <cell r="D767">
            <v>0</v>
          </cell>
          <cell r="E767">
            <v>0</v>
          </cell>
          <cell r="F767">
            <v>88645.98</v>
          </cell>
          <cell r="G767">
            <v>0</v>
          </cell>
          <cell r="H767">
            <v>88645.98</v>
          </cell>
        </row>
        <row r="768">
          <cell r="A768">
            <v>7308</v>
          </cell>
          <cell r="B768" t="str">
            <v>ΕΣΟΔΑ ΑΠΟ ΔΡΑΣΤΗΡΙΟΤΗΤΑ ΤΟΥ ΕΛΛΑΠΙ</v>
          </cell>
          <cell r="C768">
            <v>0</v>
          </cell>
          <cell r="D768">
            <v>0</v>
          </cell>
          <cell r="E768">
            <v>0</v>
          </cell>
          <cell r="F768">
            <v>1016787.44</v>
          </cell>
          <cell r="G768">
            <v>0</v>
          </cell>
          <cell r="H768">
            <v>1016787.44</v>
          </cell>
        </row>
        <row r="769">
          <cell r="A769">
            <v>730811</v>
          </cell>
          <cell r="B769" t="str">
            <v>ΕΣΟΔΑ ΑΠΟ ΔΡΑΣΤΗΡΙΟΤΗΤΑ ΤΟΥ ΕΛΛΑΠΙ</v>
          </cell>
          <cell r="C769">
            <v>0</v>
          </cell>
          <cell r="D769">
            <v>0</v>
          </cell>
          <cell r="E769">
            <v>0</v>
          </cell>
          <cell r="F769">
            <v>1016787.44</v>
          </cell>
          <cell r="G769">
            <v>0</v>
          </cell>
          <cell r="H769">
            <v>1016787.44</v>
          </cell>
        </row>
        <row r="770">
          <cell r="A770">
            <v>7308112100</v>
          </cell>
          <cell r="B770" t="str">
            <v>ΕΣΟΔΑ ΑΠΟ ΑΣΦΑΛΙΣΤΙΚΑ ΤΑΜΕΙΑ ΑΠΟ ΔΡΑΣΤΗΡΙΟΤΗΤΑ ΤΟΥ ΕΛΛΑΠΙ Γ.Ν.Η. ΒΕΝΙΖΕΛΕΙΟ - ΠΑΝΑΝΕΙΟ</v>
          </cell>
          <cell r="C770">
            <v>0</v>
          </cell>
          <cell r="D770">
            <v>0</v>
          </cell>
          <cell r="E770">
            <v>0</v>
          </cell>
          <cell r="F770">
            <v>130631.55</v>
          </cell>
          <cell r="G770">
            <v>0</v>
          </cell>
          <cell r="H770">
            <v>130631.55</v>
          </cell>
        </row>
        <row r="771">
          <cell r="A771">
            <v>7308112101</v>
          </cell>
          <cell r="B771" t="str">
            <v>ΕΣΟΔΑ ΑΠΟ ΙΑΤΡΙΚΕΣ ΕΠΙΣΚΕΨΕΙΣ ΑΠΟΓΕΥΜΑΤΙΝΩΝ ΙΑΤΡΕΙΩΝ ΒΕΝΙΖΕΛΕΙΟΥ</v>
          </cell>
          <cell r="C771">
            <v>0</v>
          </cell>
          <cell r="D771">
            <v>0</v>
          </cell>
          <cell r="E771">
            <v>0</v>
          </cell>
          <cell r="F771">
            <v>407616.31</v>
          </cell>
          <cell r="G771">
            <v>0</v>
          </cell>
          <cell r="H771">
            <v>407616.31</v>
          </cell>
        </row>
        <row r="772">
          <cell r="A772">
            <v>7308112102</v>
          </cell>
          <cell r="B772" t="str">
            <v>ΕΣΟΔΑ ΑΠΟ ΔΙΑΦΟΡΕΣ ΔΙΑΓΝΩΣΤΙΚΕΣ -ΘΕΡΑΠ.ΠΡΑΞΕΙΣ ΑΠΟΓ.ΙΑΤΡΕΙΩΝ ΒΕΝΙΖΕΛΕΙΟΥ (ΣΥΜΠΛ/ΚΑ ΤΩΝ ΕΠΙΣΚΕΨΕΩΝ)</v>
          </cell>
          <cell r="C772">
            <v>0</v>
          </cell>
          <cell r="D772">
            <v>0</v>
          </cell>
          <cell r="E772">
            <v>0</v>
          </cell>
          <cell r="F772">
            <v>9205.14</v>
          </cell>
          <cell r="G772">
            <v>0</v>
          </cell>
          <cell r="H772">
            <v>9205.14</v>
          </cell>
        </row>
        <row r="773">
          <cell r="A773">
            <v>7308112103</v>
          </cell>
          <cell r="B773" t="str">
            <v>ΕΣΟΔΑ ΑΠΟ ΕΡΓΑΣΤΗΡΙΑΚΑ ΑΠΟΓΕΥΜΑΤΙΝΩΝ ΙΑΤΡΕΙΩΝ ΒΕΝΙΖΕΛΕΙΟΥ(ΑΞΟΝΙΚΕΣ,ΥΠΕΡΗΧΟΙ Κ.Τ.Λ.)</v>
          </cell>
          <cell r="C773">
            <v>0</v>
          </cell>
          <cell r="D773">
            <v>0</v>
          </cell>
          <cell r="E773">
            <v>0</v>
          </cell>
          <cell r="F773">
            <v>458930.81</v>
          </cell>
          <cell r="G773">
            <v>0</v>
          </cell>
          <cell r="H773">
            <v>458930.81</v>
          </cell>
        </row>
        <row r="774">
          <cell r="A774">
            <v>7308112104</v>
          </cell>
          <cell r="B774" t="str">
            <v>ΕΣΟΔΑ ΑΠΟ ΔΙΑΓΝΩΣΤΚΕΣ-ΘΕΡΑΠΕΥΤΙΚΕΣ ΠΡΑΞΕΙΣ ΑΠΟΓ.ΙΑΤΡΕΙΩΝ ΒΕΝΙΖΕΛΕΙΟΥ ΥΠΕΡ ΤΟΥ ΝΟΣΟΚΟΜΕΙΟΥ</v>
          </cell>
          <cell r="C774">
            <v>0</v>
          </cell>
          <cell r="D774">
            <v>0</v>
          </cell>
          <cell r="E774">
            <v>0</v>
          </cell>
          <cell r="F774">
            <v>10403.63</v>
          </cell>
          <cell r="G774">
            <v>0</v>
          </cell>
          <cell r="H774">
            <v>10403.63</v>
          </cell>
        </row>
        <row r="775">
          <cell r="A775">
            <v>74</v>
          </cell>
          <cell r="B775" t="str">
            <v>ΕΣΟΔΑ ΑΠΟ ΕΠΙΧΟΡΗΓΗΣΕΙΣ</v>
          </cell>
          <cell r="C775">
            <v>0</v>
          </cell>
          <cell r="D775">
            <v>0</v>
          </cell>
          <cell r="E775">
            <v>0</v>
          </cell>
          <cell r="F775">
            <v>47144627.26</v>
          </cell>
          <cell r="G775">
            <v>0</v>
          </cell>
          <cell r="H775">
            <v>47144627.26</v>
          </cell>
        </row>
        <row r="776">
          <cell r="A776">
            <v>7400</v>
          </cell>
          <cell r="B776" t="str">
            <v>ΤΑΚΤΙΚΕΣ ΕΠΙΧΟΡΗΓΗΣΕΙΣ ΓΙΑ ΔΑΠΑΝΕΣ ΔΙΟΙΚΗΣΗΣ &amp; ΛΕΙΤΟΥΡΓΙΑΣ ΜΕΣΩ Τ.Κ.Π.</v>
          </cell>
          <cell r="C776">
            <v>0</v>
          </cell>
          <cell r="D776">
            <v>0</v>
          </cell>
          <cell r="E776">
            <v>0</v>
          </cell>
          <cell r="F776">
            <v>46818175.53</v>
          </cell>
          <cell r="G776">
            <v>0</v>
          </cell>
          <cell r="H776">
            <v>46818175.53</v>
          </cell>
        </row>
        <row r="777">
          <cell r="A777">
            <v>740002</v>
          </cell>
          <cell r="B777" t="str">
            <v>ΕΠΙΧΟΡΗΓΗΣΕΙΣ ΓΙΑ ΔΑΠΑΝΕΣ ΛΕΙΤΟΥΡΓΙΑΣ</v>
          </cell>
          <cell r="C777">
            <v>0</v>
          </cell>
          <cell r="D777">
            <v>0</v>
          </cell>
          <cell r="E777">
            <v>0</v>
          </cell>
          <cell r="F777">
            <v>200000</v>
          </cell>
          <cell r="G777">
            <v>0</v>
          </cell>
          <cell r="H777">
            <v>200000</v>
          </cell>
        </row>
        <row r="778">
          <cell r="A778">
            <v>7400022100</v>
          </cell>
          <cell r="B778" t="str">
            <v>ΕΠΙΧΟΡΗΓΗΣΕΙΣ ΓΙΑ ΔΑΠΑΝΕΣ ΛΕΙΤΟΥΡΓΙΑΣ Γ.Ν.Η. ΒΕΝΙΖΕΛΕΙΟ – ΠΑΝΑΝΕΙΟ</v>
          </cell>
          <cell r="C778">
            <v>0</v>
          </cell>
          <cell r="D778">
            <v>0</v>
          </cell>
          <cell r="E778">
            <v>0</v>
          </cell>
          <cell r="F778">
            <v>200000</v>
          </cell>
          <cell r="G778">
            <v>0</v>
          </cell>
          <cell r="H778">
            <v>200000</v>
          </cell>
        </row>
        <row r="779">
          <cell r="A779">
            <v>740003</v>
          </cell>
          <cell r="B779" t="str">
            <v>ΕΠΙΧΟΡΗΓΗΣΕΙΣ ΓΙΑ ΜΙΣΘΟΔΟΣΙΑ ΠΡΟΣΩΠΙΚΟΥ ΚΑΙ ΔΑΠΑΝΕΣ ΛΕΙΤΟΥΡΓΙΑΣ</v>
          </cell>
          <cell r="C779">
            <v>0</v>
          </cell>
          <cell r="D779">
            <v>0</v>
          </cell>
          <cell r="E779">
            <v>0</v>
          </cell>
          <cell r="F779">
            <v>46618175.53</v>
          </cell>
          <cell r="G779">
            <v>0</v>
          </cell>
          <cell r="H779">
            <v>46618175.53</v>
          </cell>
        </row>
        <row r="780">
          <cell r="A780">
            <v>7400032100</v>
          </cell>
          <cell r="B780" t="str">
            <v>ΕΠΙΧΟΡΗΓΗΣΕΙΣ ΓΙΑ ΜΙΣΘΟΔΟΣΙΑ ΠΡΟΣΩΠΙΚΟΥ ΚΑΙ ΔΑΠΑΝΕΣ ΛΕΙΤΟΥΡΓΙΑΣ Γ.Ν.Η. ΒΕΝΙΖΕΛΕΙΟ – ΠΑΝΑΝΕΙΟ</v>
          </cell>
          <cell r="C780">
            <v>0</v>
          </cell>
          <cell r="D780">
            <v>0</v>
          </cell>
          <cell r="E780">
            <v>0</v>
          </cell>
          <cell r="F780">
            <v>46618175.53</v>
          </cell>
          <cell r="G780">
            <v>0</v>
          </cell>
          <cell r="H780">
            <v>46618175.53</v>
          </cell>
        </row>
        <row r="781">
          <cell r="A781">
            <v>7403</v>
          </cell>
          <cell r="B781" t="str">
            <v>ΤΑΚΤΙΚΕΣ ΕΠΙΧΟΡΗΓΗΣΕΙΣ ΓΙΑ ΕΚΠΑΙΔΕΥΤΙΚΟΥΣ ΣΚΟΠΟΥΣ ΜΕΣΩ Τ.Κ.Π.</v>
          </cell>
          <cell r="C781">
            <v>0</v>
          </cell>
          <cell r="D781">
            <v>0</v>
          </cell>
          <cell r="E781">
            <v>0</v>
          </cell>
          <cell r="F781">
            <v>9851.73</v>
          </cell>
          <cell r="G781">
            <v>0</v>
          </cell>
          <cell r="H781">
            <v>9851.73</v>
          </cell>
        </row>
        <row r="782">
          <cell r="A782">
            <v>740302</v>
          </cell>
          <cell r="B782" t="str">
            <v>ΕΠΙΧΟΡΗΓΗΣΕΙΣ ΓΙΑ ΥΠΟΤΡΟΦΙΕΣ ΚΑΙ ΣΥΝΑΦΕΙΣ ΜΕ ΑΥΤΕΣ ΔΑΠΑΝΕΣ</v>
          </cell>
          <cell r="C782">
            <v>0</v>
          </cell>
          <cell r="D782">
            <v>0</v>
          </cell>
          <cell r="E782">
            <v>0</v>
          </cell>
          <cell r="F782">
            <v>9851.73</v>
          </cell>
          <cell r="G782">
            <v>0</v>
          </cell>
          <cell r="H782">
            <v>9851.73</v>
          </cell>
        </row>
        <row r="783">
          <cell r="A783">
            <v>7403022100</v>
          </cell>
          <cell r="B783" t="str">
            <v>ΕΠΙΧΟΡΗΓΗΣΕΙΣ ΓΙΑ ΥΠΟΤΡΟΦΙΕΣ ΚΑΙ ΣΥΝΑΦΕΙΣ ΜΕ ΑΥΤΕΣ ΔΑΠΑΝΕΣ Γ.Ν.Η. ΒΕΝΙΖΕΛΕΙΟ – ΠΑΝΑΝΕΙΟ</v>
          </cell>
          <cell r="C783">
            <v>0</v>
          </cell>
          <cell r="D783">
            <v>0</v>
          </cell>
          <cell r="E783">
            <v>0</v>
          </cell>
          <cell r="F783">
            <v>9851.73</v>
          </cell>
          <cell r="G783">
            <v>0</v>
          </cell>
          <cell r="H783">
            <v>9851.73</v>
          </cell>
        </row>
        <row r="784">
          <cell r="A784">
            <v>7409</v>
          </cell>
          <cell r="B784" t="str">
            <v>ΤΑΚΤΙΚΕΣ ΕΠΙΧΟΡΗΓΗΣΕΙΣ ΓΙΑ ΛΟΙΠΟΥΣ ΣΚΟΠΟΥΣ ΜΕΣΩ Τ.Κ.Π.</v>
          </cell>
          <cell r="C784">
            <v>0</v>
          </cell>
          <cell r="D784">
            <v>0</v>
          </cell>
          <cell r="E784">
            <v>0</v>
          </cell>
          <cell r="F784">
            <v>0</v>
          </cell>
          <cell r="G784">
            <v>0</v>
          </cell>
          <cell r="H784">
            <v>0</v>
          </cell>
        </row>
        <row r="785">
          <cell r="A785">
            <v>740900</v>
          </cell>
          <cell r="B785" t="str">
            <v>ΕΠΙΧΟΡΗΓΗΣΕΙΣ ΓΙΑ ΕΚΤΕΛΕΣΗ ΟΡΙΣΜΕΝΗΣ ΔΑΠΑΝΗΣ</v>
          </cell>
          <cell r="C785">
            <v>0</v>
          </cell>
          <cell r="D785">
            <v>0</v>
          </cell>
          <cell r="E785">
            <v>0</v>
          </cell>
          <cell r="F785">
            <v>0</v>
          </cell>
          <cell r="G785">
            <v>0</v>
          </cell>
          <cell r="H785">
            <v>0</v>
          </cell>
        </row>
        <row r="786">
          <cell r="A786">
            <v>7409002100</v>
          </cell>
          <cell r="B786" t="str">
            <v>ΕΠΙΧΟΡΗΓΗΣΕΙΣ ΓΙΑ ΕΚΤΕΛΕΣΗ ΟΡΙΣΜΕΝΗΣ ΔΑΠΑΝΗΣ Γ.Ν.Η. ΒΕΝΙΖΕΛΕΙΟ – ΠΑΝΑΝΕΙΟ</v>
          </cell>
          <cell r="C786">
            <v>0</v>
          </cell>
          <cell r="D786">
            <v>0</v>
          </cell>
          <cell r="E786">
            <v>0</v>
          </cell>
          <cell r="F786">
            <v>0</v>
          </cell>
          <cell r="G786">
            <v>0</v>
          </cell>
          <cell r="H786">
            <v>0</v>
          </cell>
        </row>
        <row r="787">
          <cell r="A787">
            <v>7450</v>
          </cell>
          <cell r="B787" t="str">
            <v>ΠΡΟΣΘΕΤΕΣ ΕΠΙΧΟΡΗΓΗΣΕΙΣ ΑΠΟ ΤΟΝ ΤΑΚΤΙΚΟ ΚΡΑΤΙΚΟ ΠΡΟΥΠΟΛΟΓΙΣΜΟ</v>
          </cell>
          <cell r="C787">
            <v>0</v>
          </cell>
          <cell r="D787">
            <v>0</v>
          </cell>
          <cell r="E787">
            <v>0</v>
          </cell>
          <cell r="F787">
            <v>316600</v>
          </cell>
          <cell r="G787">
            <v>0</v>
          </cell>
          <cell r="H787">
            <v>316600</v>
          </cell>
        </row>
        <row r="788">
          <cell r="A788">
            <v>745002</v>
          </cell>
          <cell r="B788" t="str">
            <v>ΕΠΙΧΟΡΗΓΗΣΕΙΣ ΓΙΑ ΤΗΝ ΑΣΚΗΣΗ ΚΟΙΝΩΝΙΚΗΣ ΠΡΟΝΟΙΑΣ</v>
          </cell>
          <cell r="C788">
            <v>0</v>
          </cell>
          <cell r="D788">
            <v>0</v>
          </cell>
          <cell r="E788">
            <v>0</v>
          </cell>
          <cell r="F788">
            <v>60000</v>
          </cell>
          <cell r="G788">
            <v>0</v>
          </cell>
          <cell r="H788">
            <v>60000</v>
          </cell>
        </row>
        <row r="789">
          <cell r="A789">
            <v>7450022100</v>
          </cell>
          <cell r="B789" t="str">
            <v>ΕΠΙΧΟΡΗΓΗΣΕΙΣ ΓΙΑ ΤΗΝ ΑΣΚΗΣΗ ΚΟΙΝΩΝΙΚΗΣ ΠΡΟΝΟΙΑΣ Γ.Ν.Η. ΒΕΝΙΖΕΛΕΙΟ - ΠΑΝΑΝΕΙΟ</v>
          </cell>
          <cell r="C789">
            <v>0</v>
          </cell>
          <cell r="D789">
            <v>0</v>
          </cell>
          <cell r="E789">
            <v>0</v>
          </cell>
          <cell r="F789">
            <v>60000</v>
          </cell>
          <cell r="G789">
            <v>0</v>
          </cell>
          <cell r="H789">
            <v>60000</v>
          </cell>
        </row>
        <row r="790">
          <cell r="A790">
            <v>745004</v>
          </cell>
          <cell r="B790" t="str">
            <v>ΕΠΙΧΟΡΗΓΗΣΕΙΣ ΓΙΑ ΤΗΝ ΙΔΡΥΣΗ ΝΕΩΝ ΜΟΝΑΔΩΝ &amp; ΓΙΑ ΕΞΟΠΛΙΣΜΟ ΤΩΝ ΟΡΓΑΝΙΚΩΝ ΠΟΥ ΥΠΑΡΧΟΥΝ</v>
          </cell>
          <cell r="C790">
            <v>0</v>
          </cell>
          <cell r="D790">
            <v>0</v>
          </cell>
          <cell r="E790">
            <v>0</v>
          </cell>
          <cell r="F790">
            <v>256600</v>
          </cell>
          <cell r="G790">
            <v>0</v>
          </cell>
          <cell r="H790">
            <v>256600</v>
          </cell>
        </row>
        <row r="791">
          <cell r="A791">
            <v>7450040001</v>
          </cell>
          <cell r="B791" t="str">
            <v>ΕΠΙΧΟΡΗΓΗΣΕΙΣ ΓΙΑ ΕΞΟΠΛΙΣΜΟ ΟΡΓΑΝΙΚΩΝ ΜΟΝΑΔΩΝ</v>
          </cell>
          <cell r="C791">
            <v>0</v>
          </cell>
          <cell r="D791">
            <v>0</v>
          </cell>
          <cell r="E791">
            <v>0</v>
          </cell>
          <cell r="F791">
            <v>256600</v>
          </cell>
          <cell r="G791">
            <v>0</v>
          </cell>
          <cell r="H791">
            <v>256600</v>
          </cell>
        </row>
        <row r="792">
          <cell r="A792">
            <v>75</v>
          </cell>
          <cell r="B792" t="str">
            <v>ΕΣΟΔΑ ΑΠΟ ΠΑΡΕΠΟΜΕΝΕΣ ΑΣΧΟΛΙΕΣ ΚΑΙ ΑΠΟ ΔΩΡΕΕΣ</v>
          </cell>
          <cell r="C792">
            <v>0</v>
          </cell>
          <cell r="D792">
            <v>0</v>
          </cell>
          <cell r="E792">
            <v>0</v>
          </cell>
          <cell r="F792">
            <v>22258.78</v>
          </cell>
          <cell r="G792">
            <v>0</v>
          </cell>
          <cell r="H792">
            <v>22258.78</v>
          </cell>
        </row>
        <row r="793">
          <cell r="A793">
            <v>7505</v>
          </cell>
          <cell r="B793" t="str">
            <v>ΕΣΟΔΑ ΑΠΟ ΝΑΟΥΣ ΠΟΥ ΑΝΗΚΟΥΝ ΣΤΟ ΝΟΣΟΚΟΜΕΙΟ ΚΑΙ ΕΣΟΔΑ ΑΠΟ ΕΡΕΥΝΕΣ</v>
          </cell>
          <cell r="C793">
            <v>0</v>
          </cell>
          <cell r="D793">
            <v>0</v>
          </cell>
          <cell r="E793">
            <v>0</v>
          </cell>
          <cell r="F793">
            <v>6328.29</v>
          </cell>
          <cell r="G793">
            <v>0</v>
          </cell>
          <cell r="H793">
            <v>6328.29</v>
          </cell>
        </row>
        <row r="794">
          <cell r="A794">
            <v>750501</v>
          </cell>
          <cell r="B794" t="str">
            <v>ΕΣΟΔΑ ΑΠΟ ΝΑΟΥΣ ΤΟΥ ΝΟΣΟΚΟΜΕΙΟΥ</v>
          </cell>
          <cell r="C794">
            <v>0</v>
          </cell>
          <cell r="D794">
            <v>0</v>
          </cell>
          <cell r="E794">
            <v>0</v>
          </cell>
          <cell r="F794">
            <v>6328.29</v>
          </cell>
          <cell r="G794">
            <v>0</v>
          </cell>
          <cell r="H794">
            <v>6328.29</v>
          </cell>
        </row>
        <row r="795">
          <cell r="A795">
            <v>7505012100</v>
          </cell>
          <cell r="B795" t="str">
            <v>ΕΣΟΔΑ ΑΠΟ ΝΑΟΥΣ ΤΟΥ ΝΟΣΟΚΟΜΕΙΟΥ Γ.Ν.Η. ΒΕΝΙΖΕΛΕΙΟ – ΠΑΝΑΝΕΙΟ</v>
          </cell>
          <cell r="C795">
            <v>0</v>
          </cell>
          <cell r="D795">
            <v>0</v>
          </cell>
          <cell r="E795">
            <v>0</v>
          </cell>
          <cell r="F795">
            <v>6328.29</v>
          </cell>
          <cell r="G795">
            <v>0</v>
          </cell>
          <cell r="H795">
            <v>6328.29</v>
          </cell>
        </row>
        <row r="796">
          <cell r="A796">
            <v>7520</v>
          </cell>
          <cell r="B796" t="str">
            <v>ΔΙΑΦΟΡΑ ΕΣΟΔΑ</v>
          </cell>
          <cell r="C796">
            <v>0</v>
          </cell>
          <cell r="D796">
            <v>0</v>
          </cell>
          <cell r="E796">
            <v>0</v>
          </cell>
          <cell r="F796">
            <v>15270.01</v>
          </cell>
          <cell r="G796">
            <v>0</v>
          </cell>
          <cell r="H796">
            <v>15270.01</v>
          </cell>
        </row>
        <row r="797">
          <cell r="A797">
            <v>752011</v>
          </cell>
          <cell r="B797" t="str">
            <v>ΕΣΟΔΑ ΑΠΟ ΔΙΑΚΥΡΗΞΕΙΣ</v>
          </cell>
          <cell r="C797">
            <v>0</v>
          </cell>
          <cell r="D797">
            <v>0</v>
          </cell>
          <cell r="E797">
            <v>0</v>
          </cell>
          <cell r="F797">
            <v>15270.01</v>
          </cell>
          <cell r="G797">
            <v>0</v>
          </cell>
          <cell r="H797">
            <v>15270.01</v>
          </cell>
        </row>
        <row r="798">
          <cell r="A798">
            <v>7520112100</v>
          </cell>
          <cell r="B798" t="str">
            <v>ΕΣΟΔΑ ΑΠΟ ΔΙΑΚΥΡΗΞΕΙΣ Γ.Ν.Η. ΒΕΝΙΖΕΛΕΙΟ – ΠΑΝΑΝΕΙΟ</v>
          </cell>
          <cell r="C798">
            <v>0</v>
          </cell>
          <cell r="D798">
            <v>0</v>
          </cell>
          <cell r="E798">
            <v>0</v>
          </cell>
          <cell r="F798">
            <v>15270.01</v>
          </cell>
          <cell r="G798">
            <v>0</v>
          </cell>
          <cell r="H798">
            <v>15270.01</v>
          </cell>
        </row>
        <row r="799">
          <cell r="A799">
            <v>7591</v>
          </cell>
          <cell r="B799" t="str">
            <v>ΕΣΟΔΑ ΑΠΟ ΕΠΙΣΤΡΟΦΕΣ ΠΛΗΡΩΜΩΝ</v>
          </cell>
          <cell r="C799">
            <v>0</v>
          </cell>
          <cell r="D799">
            <v>0</v>
          </cell>
          <cell r="E799">
            <v>0</v>
          </cell>
          <cell r="F799">
            <v>660.48</v>
          </cell>
          <cell r="G799">
            <v>0</v>
          </cell>
          <cell r="H799">
            <v>660.48</v>
          </cell>
        </row>
        <row r="800">
          <cell r="A800">
            <v>759119</v>
          </cell>
          <cell r="B800" t="str">
            <v>ΛΟΙΠΕΣ ΕΠΙΣΤΡΟΦΕΣ ΑΧΡΕΩΣΤΗΤΩΣ ΚΑΤΑΒΛΗΘΕΝΤΩΝ</v>
          </cell>
          <cell r="C800">
            <v>0</v>
          </cell>
          <cell r="D800">
            <v>0</v>
          </cell>
          <cell r="E800">
            <v>0</v>
          </cell>
          <cell r="F800">
            <v>660.48</v>
          </cell>
          <cell r="G800">
            <v>0</v>
          </cell>
          <cell r="H800">
            <v>660.48</v>
          </cell>
        </row>
        <row r="801">
          <cell r="A801">
            <v>7591192100</v>
          </cell>
          <cell r="B801" t="str">
            <v>ΛΟΙΠΕΣ ΕΠΙΣΤΡΟΦΕΣ ΑΧΡΕΩΣΤΗΤΩΣ ΚΑΤΑΒΛΗΘΕΝΤΩΝ Γ.Ν.Η. ΒΕΝΙΖΕΛΕΙΟ – ΠΑΝΑΝΕΙΟ</v>
          </cell>
          <cell r="C801">
            <v>0</v>
          </cell>
          <cell r="D801">
            <v>0</v>
          </cell>
          <cell r="E801">
            <v>0</v>
          </cell>
          <cell r="F801">
            <v>660.48</v>
          </cell>
          <cell r="G801">
            <v>0</v>
          </cell>
          <cell r="H801">
            <v>660.48</v>
          </cell>
        </row>
        <row r="802">
          <cell r="A802">
            <v>76</v>
          </cell>
          <cell r="B802" t="str">
            <v>ΕΣΟΔΑ ΚΕΦΑΛΑΙΩΝ</v>
          </cell>
          <cell r="C802">
            <v>0</v>
          </cell>
          <cell r="D802">
            <v>0</v>
          </cell>
          <cell r="E802">
            <v>0</v>
          </cell>
          <cell r="F802">
            <v>114186.98</v>
          </cell>
          <cell r="G802">
            <v>0</v>
          </cell>
          <cell r="H802">
            <v>114186.98</v>
          </cell>
        </row>
        <row r="803">
          <cell r="A803">
            <v>7600</v>
          </cell>
          <cell r="B803" t="str">
            <v>ΤΟΚΟΙ ΚΕΦΑΛΑΙΩΝ</v>
          </cell>
          <cell r="C803">
            <v>0</v>
          </cell>
          <cell r="D803">
            <v>0</v>
          </cell>
          <cell r="E803">
            <v>0</v>
          </cell>
          <cell r="F803">
            <v>114186.98</v>
          </cell>
          <cell r="G803">
            <v>0</v>
          </cell>
          <cell r="H803">
            <v>114186.98</v>
          </cell>
        </row>
        <row r="804">
          <cell r="A804">
            <v>760000</v>
          </cell>
          <cell r="B804" t="str">
            <v>ΤΟΚΟΙ ΑΠΟ ΚΑΤΑΘΕΣΕΙΣ ΣΕ ΤΡΑΠΕΖΕΣ</v>
          </cell>
          <cell r="C804">
            <v>0</v>
          </cell>
          <cell r="D804">
            <v>0</v>
          </cell>
          <cell r="E804">
            <v>0</v>
          </cell>
          <cell r="F804">
            <v>114186.98</v>
          </cell>
          <cell r="G804">
            <v>0</v>
          </cell>
          <cell r="H804">
            <v>114186.98</v>
          </cell>
        </row>
        <row r="805">
          <cell r="A805">
            <v>7600002101</v>
          </cell>
          <cell r="B805" t="str">
            <v>ΤΟΚΟΙ ΑΠΟ ΚΑΤΑΘΕΣΕΙΣ ΣΕ ΤΡΑΠΕΖΕΣ Γ.Ν.Η. ΒΕΝΙΖΕΛΕΙΟ – ΠΑΝΑΝΕΙΟ</v>
          </cell>
          <cell r="C805">
            <v>0</v>
          </cell>
          <cell r="D805">
            <v>0</v>
          </cell>
          <cell r="E805">
            <v>0</v>
          </cell>
          <cell r="F805">
            <v>114186.98</v>
          </cell>
          <cell r="G805">
            <v>0</v>
          </cell>
          <cell r="H805">
            <v>114186.98</v>
          </cell>
        </row>
        <row r="806">
          <cell r="A806">
            <v>81</v>
          </cell>
          <cell r="B806" t="str">
            <v>ΕΚΤΑΚΤΑ ΚΑΙ ΑΝΟΡΓΑΝΑ ΑΠΟΤΕΛΕΣΜΑΤΑ</v>
          </cell>
          <cell r="C806">
            <v>0</v>
          </cell>
          <cell r="D806">
            <v>0</v>
          </cell>
          <cell r="E806">
            <v>0</v>
          </cell>
          <cell r="F806">
            <v>629394.19</v>
          </cell>
          <cell r="G806">
            <v>0</v>
          </cell>
          <cell r="H806">
            <v>629394.19</v>
          </cell>
        </row>
        <row r="807">
          <cell r="A807">
            <v>8101</v>
          </cell>
          <cell r="B807" t="str">
            <v>ΕΚΤΑΚΤΑ &amp; ΑΝΟΡΓΑΝΑ ΕΣΟΔΑ</v>
          </cell>
          <cell r="C807">
            <v>0</v>
          </cell>
          <cell r="D807">
            <v>0</v>
          </cell>
          <cell r="E807">
            <v>0</v>
          </cell>
          <cell r="F807">
            <v>641650.15</v>
          </cell>
          <cell r="G807">
            <v>0</v>
          </cell>
          <cell r="H807">
            <v>641650.15</v>
          </cell>
        </row>
        <row r="808">
          <cell r="A808">
            <v>810102</v>
          </cell>
          <cell r="B808" t="str">
            <v>ΚΑΤΑΠΤΩΣΕΙΣ ΕΓΓΥΗΣΕΩΝ , ΠΟΙΝΙΚΩΝ ΡΗΤΡΩΝ</v>
          </cell>
          <cell r="C808">
            <v>0</v>
          </cell>
          <cell r="D808">
            <v>0</v>
          </cell>
          <cell r="E808">
            <v>0</v>
          </cell>
          <cell r="F808">
            <v>4116</v>
          </cell>
          <cell r="G808">
            <v>0</v>
          </cell>
          <cell r="H808">
            <v>4116</v>
          </cell>
        </row>
        <row r="809">
          <cell r="A809">
            <v>8101022101</v>
          </cell>
          <cell r="B809" t="str">
            <v>ΚΑΤΑΠΤΩΣΕΙΣ ΕΓΓΥΗΣΕΩΝ Γ.Ν.Η. ΒΕΝΙΖΕΛΕΙΟ – ΠΑΝΑΝΕΙΟ</v>
          </cell>
          <cell r="C809">
            <v>0</v>
          </cell>
          <cell r="D809">
            <v>0</v>
          </cell>
          <cell r="E809">
            <v>0</v>
          </cell>
          <cell r="F809">
            <v>4116</v>
          </cell>
          <cell r="G809">
            <v>0</v>
          </cell>
          <cell r="H809">
            <v>4116</v>
          </cell>
        </row>
        <row r="810">
          <cell r="A810">
            <v>810105</v>
          </cell>
          <cell r="B810" t="str">
            <v>ΑΝΑΛΟΓΟΥΣΕΣ ΣΤΗ ΧΡΗΣΗ ΕΠΙΧΟΡΗΓΗΣΕΙΣ ΠΑΓΙΩΝ ΕΠΕΝΔΥΣΕΩΝ</v>
          </cell>
          <cell r="C810">
            <v>0</v>
          </cell>
          <cell r="D810">
            <v>0</v>
          </cell>
          <cell r="E810">
            <v>0</v>
          </cell>
          <cell r="F810">
            <v>637184.15</v>
          </cell>
          <cell r="G810">
            <v>0</v>
          </cell>
          <cell r="H810">
            <v>637184.15</v>
          </cell>
        </row>
        <row r="811">
          <cell r="A811">
            <v>8101052100</v>
          </cell>
          <cell r="B811" t="str">
            <v>ΑΝΑΛΟΓΟΥΣΕΣ ΣΤΗ ΧΡΗΣΗ ΕΠΙΧΟΡΗΓΗΣΕΙΣ ΠΑΓΙΩΝ ΕΠΕΝΔΥΣΕΩΝ Γ.Ν.Η. ΒΕΝΙΖΕΛΕΙΟ – ΠΑΝΑΝΕΙΟ</v>
          </cell>
          <cell r="C811">
            <v>0</v>
          </cell>
          <cell r="D811">
            <v>0</v>
          </cell>
          <cell r="E811">
            <v>0</v>
          </cell>
          <cell r="F811">
            <v>637184.15</v>
          </cell>
          <cell r="G811">
            <v>0</v>
          </cell>
          <cell r="H811">
            <v>637184.15</v>
          </cell>
        </row>
        <row r="812">
          <cell r="A812">
            <v>810113</v>
          </cell>
          <cell r="B812" t="str">
            <v>ΔΙΑΦΟΡΑ ΕΚΤΑΚΤΑ ΕΣΟΔΑ</v>
          </cell>
          <cell r="C812">
            <v>0</v>
          </cell>
          <cell r="D812">
            <v>0</v>
          </cell>
          <cell r="E812">
            <v>0</v>
          </cell>
          <cell r="F812">
            <v>350</v>
          </cell>
          <cell r="G812">
            <v>0</v>
          </cell>
          <cell r="H812">
            <v>350</v>
          </cell>
        </row>
        <row r="813">
          <cell r="A813">
            <v>8101132101</v>
          </cell>
          <cell r="B813" t="str">
            <v>ΔΙΑΦΟΡΑ ΕΚΤΑΚΤΑ ΕΣΟΔΑ Γ.Ν.Η. ΒΕΝΙΖΕΛΕΙΟ – ΠΑΝΑΝΕΙΟ</v>
          </cell>
          <cell r="C813">
            <v>0</v>
          </cell>
          <cell r="D813">
            <v>0</v>
          </cell>
          <cell r="E813">
            <v>0</v>
          </cell>
          <cell r="F813">
            <v>350</v>
          </cell>
          <cell r="G813">
            <v>0</v>
          </cell>
          <cell r="H813">
            <v>350</v>
          </cell>
        </row>
        <row r="814">
          <cell r="A814">
            <v>8102</v>
          </cell>
          <cell r="B814" t="str">
            <v>ΕΚΤΑΚΤΕΣ ΖΗΜΙΕΣ</v>
          </cell>
          <cell r="C814">
            <v>0</v>
          </cell>
          <cell r="D814">
            <v>0</v>
          </cell>
          <cell r="E814">
            <v>12255.96</v>
          </cell>
          <cell r="F814">
            <v>0</v>
          </cell>
          <cell r="G814">
            <v>12255.96</v>
          </cell>
          <cell r="H814">
            <v>0</v>
          </cell>
        </row>
        <row r="815">
          <cell r="A815">
            <v>810299</v>
          </cell>
          <cell r="B815" t="str">
            <v>ΛΟΙΠΕΣ ΕΚΤΑΚΤΕΣ ΖΗΜΙΕΣ</v>
          </cell>
          <cell r="C815">
            <v>0</v>
          </cell>
          <cell r="D815">
            <v>0</v>
          </cell>
          <cell r="E815">
            <v>12255.96</v>
          </cell>
          <cell r="F815">
            <v>0</v>
          </cell>
          <cell r="G815">
            <v>12255.96</v>
          </cell>
          <cell r="H815">
            <v>0</v>
          </cell>
        </row>
        <row r="816">
          <cell r="A816">
            <v>8102992100</v>
          </cell>
          <cell r="B816" t="str">
            <v>ΛΟΙΠΕΣ ΕΚΤΑΚΤΕΣ ΖΗΜΙΕΣ Γ.Ν.Η. ΒΕΝΙΖΕΛΕΙΟ – ΠΑΝΑΝΕΙΟ</v>
          </cell>
          <cell r="C816">
            <v>0</v>
          </cell>
          <cell r="D816">
            <v>0</v>
          </cell>
          <cell r="E816">
            <v>12255.96</v>
          </cell>
          <cell r="F816">
            <v>0</v>
          </cell>
          <cell r="G816">
            <v>12255.96</v>
          </cell>
          <cell r="H816">
            <v>0</v>
          </cell>
        </row>
        <row r="817">
          <cell r="A817">
            <v>82</v>
          </cell>
          <cell r="B817" t="str">
            <v>ΕΣΟΔΑ &amp; ΕΞΟΔΑ ΠΡΟΗΓΟΥΜΕΝΩΝ ΧΡΗΣΕΩΝ</v>
          </cell>
          <cell r="C817">
            <v>0</v>
          </cell>
          <cell r="D817">
            <v>0</v>
          </cell>
          <cell r="E817">
            <v>0</v>
          </cell>
          <cell r="F817">
            <v>36017764.04</v>
          </cell>
          <cell r="G817">
            <v>0</v>
          </cell>
          <cell r="H817">
            <v>36017764.04</v>
          </cell>
        </row>
        <row r="818">
          <cell r="A818">
            <v>8200</v>
          </cell>
          <cell r="B818" t="str">
            <v>ΕΞΟΔΑ ΠΡΟΗΓΟΥΜΕΝΩΝ ΧΡΗΣΕΩΝ</v>
          </cell>
          <cell r="C818">
            <v>0</v>
          </cell>
          <cell r="D818">
            <v>0</v>
          </cell>
          <cell r="E818">
            <v>40649640.52</v>
          </cell>
          <cell r="F818">
            <v>0</v>
          </cell>
          <cell r="G818">
            <v>40649640.52</v>
          </cell>
          <cell r="H818">
            <v>0</v>
          </cell>
        </row>
        <row r="819">
          <cell r="A819">
            <v>820090</v>
          </cell>
          <cell r="B819" t="str">
            <v>ΔΙΑΓΡΑΦΗ ΑΠΑΙΤΗΣΕΩΝ ΛΟΓΩ ΡΥΘΜΙΣΗΣ Ν.3867/2010</v>
          </cell>
          <cell r="C819">
            <v>0</v>
          </cell>
          <cell r="D819">
            <v>0</v>
          </cell>
          <cell r="E819">
            <v>40636555.3</v>
          </cell>
          <cell r="F819">
            <v>0</v>
          </cell>
          <cell r="G819">
            <v>40636555.3</v>
          </cell>
          <cell r="H819">
            <v>0</v>
          </cell>
        </row>
        <row r="820">
          <cell r="A820">
            <v>8200902100</v>
          </cell>
          <cell r="B820" t="str">
            <v>ΔΙΑΓΡΑΦΗ ΑΠΑΙΤΗΣΕΩΝ ΛΟΓΩ ΡΥΘΜΙΣΗΣ Ν.3867/2010</v>
          </cell>
          <cell r="C820">
            <v>0</v>
          </cell>
          <cell r="D820">
            <v>0</v>
          </cell>
          <cell r="E820">
            <v>40636555.3</v>
          </cell>
          <cell r="F820">
            <v>0</v>
          </cell>
          <cell r="G820">
            <v>40636555.3</v>
          </cell>
          <cell r="H820">
            <v>0</v>
          </cell>
        </row>
        <row r="821">
          <cell r="A821">
            <v>820099</v>
          </cell>
          <cell r="B821" t="str">
            <v>ΛΟΙΠΑ ΕΞΟΔΑ ΠΡΟΗΓΟΥΜΕΝΩΝ ΧΡΗΣΕΩΝ</v>
          </cell>
          <cell r="C821">
            <v>0</v>
          </cell>
          <cell r="D821">
            <v>0</v>
          </cell>
          <cell r="E821">
            <v>13085.22</v>
          </cell>
          <cell r="F821">
            <v>0</v>
          </cell>
          <cell r="G821">
            <v>13085.22</v>
          </cell>
          <cell r="H821">
            <v>0</v>
          </cell>
        </row>
        <row r="822">
          <cell r="A822">
            <v>8200992101</v>
          </cell>
          <cell r="B822" t="str">
            <v>ΛΟΙΠΑ ΕΞΟΔΑ ΠΡΟΗΓΟΥΜΕΝΩΝ ΧΡΗΣΕΩΝ (ΑΚΑΤΑΧΩΡΗΤΑ ΤΙΜΟΛΟΓΙΑ)</v>
          </cell>
          <cell r="C822">
            <v>0</v>
          </cell>
          <cell r="D822">
            <v>0</v>
          </cell>
          <cell r="E822">
            <v>13085.22</v>
          </cell>
          <cell r="F822">
            <v>0</v>
          </cell>
          <cell r="G822">
            <v>13085.22</v>
          </cell>
          <cell r="H822">
            <v>0</v>
          </cell>
        </row>
        <row r="823">
          <cell r="A823">
            <v>8201</v>
          </cell>
          <cell r="B823" t="str">
            <v>ΕΣΟΔΑ ΠΡΟΗΓΟΥΜΕΝΩΝ ΧΡΗΣΕΩΝ</v>
          </cell>
          <cell r="C823">
            <v>0</v>
          </cell>
          <cell r="D823">
            <v>0</v>
          </cell>
          <cell r="E823">
            <v>0</v>
          </cell>
          <cell r="F823">
            <v>76612062.3</v>
          </cell>
          <cell r="G823">
            <v>0</v>
          </cell>
          <cell r="H823">
            <v>76612062.3</v>
          </cell>
        </row>
        <row r="824">
          <cell r="A824">
            <v>820130</v>
          </cell>
          <cell r="B824" t="str">
            <v>ΕΣΟΔΑ ΑΠΟ ΠΡΟΣΦΟΡΑ ΥΓΕΙΟΝΟΜΙΚΩΝ ΥΠΗΡΕΣΙΩΝ ΑΠΟ ΠΛΗΡΩΜΕΣ ΤΟΥ ΚΡΑΤΟΥΣ</v>
          </cell>
          <cell r="C824">
            <v>0</v>
          </cell>
          <cell r="D824">
            <v>0</v>
          </cell>
          <cell r="E824">
            <v>0</v>
          </cell>
          <cell r="F824">
            <v>0</v>
          </cell>
          <cell r="G824">
            <v>0</v>
          </cell>
          <cell r="H824">
            <v>0</v>
          </cell>
        </row>
        <row r="825">
          <cell r="A825">
            <v>8201302100</v>
          </cell>
          <cell r="B825" t="str">
            <v>ΕΣΟΔΑ ΑΠΟ ΠΡΟΣΦΟΡΑ ΥΓΕΙΟΝΟΜΙΚΩΝ ΥΠΗΡΕΣΙΩΝ ΑΠΟ ΠΛΗΡΩΜΕΣ ΤΟΥ ΚΡΑΤΟΥΣ Γ.Ν.Η. ΒΕΝΙΖΕΛΕΙΟ – ΠΑΝΑΝΕΙΟ</v>
          </cell>
          <cell r="C825">
            <v>0</v>
          </cell>
          <cell r="D825">
            <v>0</v>
          </cell>
          <cell r="E825">
            <v>0</v>
          </cell>
          <cell r="F825">
            <v>0</v>
          </cell>
          <cell r="G825">
            <v>0</v>
          </cell>
          <cell r="H825">
            <v>0</v>
          </cell>
        </row>
        <row r="826">
          <cell r="A826">
            <v>820131</v>
          </cell>
          <cell r="B826" t="str">
            <v>ΕΣΟΔΑ ΑΠΟ ΠΡΟΣΦΟΡΑ ΥΓΕΙΟΝΟΜΙΚΩΝ ΥΠΗΡΕΣΙΩΝ ΠΡΟΕΡΧΟΜΕΝΑ ΑΠΟ ΠΛΗΡΩΜΕΣ ΝΠΔΔ</v>
          </cell>
          <cell r="C826">
            <v>0</v>
          </cell>
          <cell r="D826">
            <v>0</v>
          </cell>
          <cell r="E826">
            <v>0</v>
          </cell>
          <cell r="F826">
            <v>0</v>
          </cell>
          <cell r="G826">
            <v>0</v>
          </cell>
          <cell r="H826">
            <v>0</v>
          </cell>
        </row>
        <row r="827">
          <cell r="A827">
            <v>8201312100</v>
          </cell>
          <cell r="B827" t="str">
            <v>ΕΣΟΔΑ ΑΠΟ ΠΡΟΣΦΟΡΑ ΥΓΕΙΟΝΟΜΙΚΩΝ ΥΠΗΡΕΣΙΩΝ ΠΡΟΕΡΧΟΜΕΝΑ ΑΠΟ ΠΛΗΡΩΜΕΣ ΝΠΔΔ Γ.Ν.Η. ΒΕΝΙΖΕΛΕΙΟ – ΠΑΝΑΝΕΙΟ</v>
          </cell>
          <cell r="C827">
            <v>0</v>
          </cell>
          <cell r="D827">
            <v>0</v>
          </cell>
          <cell r="E827">
            <v>0</v>
          </cell>
          <cell r="F827">
            <v>0</v>
          </cell>
          <cell r="G827">
            <v>0</v>
          </cell>
          <cell r="H827">
            <v>0</v>
          </cell>
        </row>
        <row r="828">
          <cell r="A828">
            <v>820132</v>
          </cell>
          <cell r="B828" t="str">
            <v>ΕΣΟΔΑ ΑΠΟ ΠΡΟΣΦΟΡΑ ΥΓΕΙΟΝΟΜΙΚΩΝ ΥΠΗΡΕΣΙΩΝ ΑΠΟ ΠΛΗΡΩΜΕΣ ΤΗΣ ΚΟΙΝ.ΑΣΦΑΛΙΣΗΣ</v>
          </cell>
          <cell r="C828">
            <v>0</v>
          </cell>
          <cell r="D828">
            <v>0</v>
          </cell>
          <cell r="E828">
            <v>0</v>
          </cell>
          <cell r="F828">
            <v>297711.89</v>
          </cell>
          <cell r="G828">
            <v>0</v>
          </cell>
          <cell r="H828">
            <v>297711.89</v>
          </cell>
        </row>
        <row r="829">
          <cell r="A829">
            <v>8201322100</v>
          </cell>
          <cell r="B829" t="str">
            <v>ΕΣΟΔΑ ΑΠΟ ΠΡΟΣΦΟΡΑ ΥΓΕΙΟΝΟΜΙΚΩΝ ΥΠΗΡΕΣΙΩΝ ΑΠΟ ΠΛΗΡΩΜΕΣ ΤΗΣ ΚΟΙΝ.ΑΣΦΑΛΙΣΗΣ Γ.Ν.Η. ΒΕΝΙΖΕΛΕΙΟ – ΠΑΝΑΝΕ</v>
          </cell>
          <cell r="C829">
            <v>0</v>
          </cell>
          <cell r="D829">
            <v>0</v>
          </cell>
          <cell r="E829">
            <v>0</v>
          </cell>
          <cell r="F829">
            <v>297711.89</v>
          </cell>
          <cell r="G829">
            <v>0</v>
          </cell>
          <cell r="H829">
            <v>297711.89</v>
          </cell>
        </row>
        <row r="830">
          <cell r="A830">
            <v>820133</v>
          </cell>
          <cell r="B830" t="str">
            <v>ΕΣΟΔΑ ΑΠΟ ΠΡΟΣΦΟΡΑ ΥΓΕΙΟΝΟΜΙΚΩΝ ΥΠΗΡΕΣΙΩΝ ΠΡΟΕΡΧΟΜΕΝΑ ΑΠΟ ΠΛΗΡΩΜΕΣ ΙΔΙΩΤΩΝ</v>
          </cell>
          <cell r="C830">
            <v>0</v>
          </cell>
          <cell r="D830">
            <v>0</v>
          </cell>
          <cell r="E830">
            <v>0</v>
          </cell>
          <cell r="F830">
            <v>145.27</v>
          </cell>
          <cell r="G830">
            <v>0</v>
          </cell>
          <cell r="H830">
            <v>145.27</v>
          </cell>
        </row>
        <row r="831">
          <cell r="A831">
            <v>8201332100</v>
          </cell>
          <cell r="B831" t="str">
            <v>ΕΣΟΔΑ ΑΠΟ ΠΡΟΣΦΟΡΑ ΥΓ/ΜΙΚΩΝ ΥΠΗΡΕΣΙΩΝ ΠΡΟΕΡΧΟΜΕΝΑ ΑΠΟ ΠΛΗΡΩΜΕΣ ΙΔΙΩΤΩΝ Γ.Ν.Η. ΒΕΝΙΖΕΛΕΙΟ – ΠΑΝΑΝΕΙΟ</v>
          </cell>
          <cell r="C831">
            <v>0</v>
          </cell>
          <cell r="D831">
            <v>0</v>
          </cell>
          <cell r="E831">
            <v>0</v>
          </cell>
          <cell r="F831">
            <v>145.27</v>
          </cell>
          <cell r="G831">
            <v>0</v>
          </cell>
          <cell r="H831">
            <v>145.27</v>
          </cell>
        </row>
        <row r="832">
          <cell r="A832">
            <v>820135</v>
          </cell>
          <cell r="B832" t="str">
            <v>ΕΣΟΔΑ ΠΑΡΕΛΘΟΝΤΩΝ ΕΤΩΝ ΠΡΟΡΧΟΜΕΝΑ ΑΠΟ ΤΗ ΛΕΙΤΟΥΡΓΙΑ ΑΠΟΓΕΥΜΑΤΙΝΩΝ ΙΑΤΡΕΙΩΝ (ΕΛΛΑΠΙ)</v>
          </cell>
          <cell r="C832">
            <v>0</v>
          </cell>
          <cell r="D832">
            <v>0</v>
          </cell>
          <cell r="E832">
            <v>0</v>
          </cell>
          <cell r="F832">
            <v>0</v>
          </cell>
          <cell r="G832">
            <v>0</v>
          </cell>
          <cell r="H832">
            <v>0</v>
          </cell>
        </row>
        <row r="833">
          <cell r="A833">
            <v>8201352100</v>
          </cell>
          <cell r="B833" t="str">
            <v>ΕΣΟΔΑ ΕΛΛΑΠΙ ΑΠΟ ΠΡΟΣΦΟΡΑ ΥΓΕΙΟΝΟΜΙΚΩΝ ΥΠΗΡΕΣΙΩΝ Γ.Ν. ΒΕΝΙΖΕΛΕΙΟΥ</v>
          </cell>
          <cell r="C833">
            <v>0</v>
          </cell>
          <cell r="D833">
            <v>0</v>
          </cell>
          <cell r="E833">
            <v>0</v>
          </cell>
          <cell r="F833">
            <v>0</v>
          </cell>
          <cell r="G833">
            <v>0</v>
          </cell>
          <cell r="H833">
            <v>0</v>
          </cell>
        </row>
        <row r="834">
          <cell r="A834">
            <v>820190</v>
          </cell>
          <cell r="B834" t="str">
            <v>ΕΠΙΧΟΡΗΓΗΣΗ ΓΙΑ ΚΑΛΥΨΗ ΕΛΛΕΜΑΤΩΝ ΠΡ.ΧΡ.Ν.3867/2010</v>
          </cell>
          <cell r="C834">
            <v>0</v>
          </cell>
          <cell r="D834">
            <v>0</v>
          </cell>
          <cell r="E834">
            <v>0</v>
          </cell>
          <cell r="F834">
            <v>76240747.48</v>
          </cell>
          <cell r="G834">
            <v>0</v>
          </cell>
          <cell r="H834">
            <v>76240747.48</v>
          </cell>
        </row>
        <row r="835">
          <cell r="A835">
            <v>8201902100</v>
          </cell>
          <cell r="B835" t="str">
            <v>ΕΠΙΧΟΡΗΓΗΣΗ ΓΙΑ ΚΑΛΥΨΗ ΕΛΛΕΜΑΤΩΝ ΠΡ.ΧΡ.Ν.3867/2010</v>
          </cell>
          <cell r="C835">
            <v>0</v>
          </cell>
          <cell r="D835">
            <v>0</v>
          </cell>
          <cell r="E835">
            <v>0</v>
          </cell>
          <cell r="F835">
            <v>76240747.48</v>
          </cell>
          <cell r="G835">
            <v>0</v>
          </cell>
          <cell r="H835">
            <v>76240747.48</v>
          </cell>
        </row>
        <row r="836">
          <cell r="A836">
            <v>820199</v>
          </cell>
          <cell r="B836" t="str">
            <v>ΛΟΙΠΑ ΕΣΟΔΑ ΠΡΟΗΓΟΥΜΕΝΩΝ ΧΡΗΣΕΩΝ</v>
          </cell>
          <cell r="C836">
            <v>0</v>
          </cell>
          <cell r="D836">
            <v>0</v>
          </cell>
          <cell r="E836">
            <v>0</v>
          </cell>
          <cell r="F836">
            <v>73457.66</v>
          </cell>
          <cell r="G836">
            <v>0</v>
          </cell>
          <cell r="H836">
            <v>73457.66</v>
          </cell>
        </row>
        <row r="837">
          <cell r="A837">
            <v>8201992101</v>
          </cell>
          <cell r="B837" t="str">
            <v>ΛΟΙΠΑ ΕΣΟΔΑ ΠΡΟΗΓΟΥΜΕΝΩΝ ΧΡΗΣΕΩΝ Γ.Ν.Η. ΒΕΝΙΖΕΛΕΙΟ – ΠΑΝΑΝΕΙΟ</v>
          </cell>
          <cell r="C837">
            <v>0</v>
          </cell>
          <cell r="D837">
            <v>0</v>
          </cell>
          <cell r="E837">
            <v>0</v>
          </cell>
          <cell r="F837">
            <v>73457.66</v>
          </cell>
          <cell r="G837">
            <v>0</v>
          </cell>
          <cell r="H837">
            <v>73457.66</v>
          </cell>
        </row>
        <row r="838">
          <cell r="A838">
            <v>8207</v>
          </cell>
          <cell r="B838" t="str">
            <v>ΕΣΟΔΑ ΑΠΟ ΕΠΙΣΤΡΟΦΕΣ (ΑΧΡΕΩΣΤΗΤΩΣ) ΚΑΤΑΒΛΗΘΕΝΤΩΝ</v>
          </cell>
          <cell r="C838">
            <v>0</v>
          </cell>
          <cell r="D838">
            <v>0</v>
          </cell>
          <cell r="E838">
            <v>0</v>
          </cell>
          <cell r="F838">
            <v>55342.26</v>
          </cell>
          <cell r="G838">
            <v>0</v>
          </cell>
          <cell r="H838">
            <v>55342.26</v>
          </cell>
        </row>
        <row r="839">
          <cell r="A839">
            <v>820709</v>
          </cell>
          <cell r="B839" t="str">
            <v>ΕΠΙΣΤΡΟΦΕΣ ΛΟΙΠΩΝ ΠΕΡΙΠΤΩΣΕΩΝ</v>
          </cell>
          <cell r="C839">
            <v>0</v>
          </cell>
          <cell r="D839">
            <v>0</v>
          </cell>
          <cell r="E839">
            <v>0</v>
          </cell>
          <cell r="F839">
            <v>55342.26</v>
          </cell>
          <cell r="G839">
            <v>0</v>
          </cell>
          <cell r="H839">
            <v>55342.26</v>
          </cell>
        </row>
        <row r="840">
          <cell r="A840">
            <v>8207092100</v>
          </cell>
          <cell r="B840" t="str">
            <v>ΕΠΙΣΤΡΟΦΕΣ ΛΟΙΠΩΝ Γ.Ν.Η. ΒΕΝΙΖΕΛΕΙΟ – ΠΑΝΑΝΕΙΟ</v>
          </cell>
          <cell r="C840">
            <v>0</v>
          </cell>
          <cell r="D840">
            <v>0</v>
          </cell>
          <cell r="E840">
            <v>0</v>
          </cell>
          <cell r="F840">
            <v>55342.26</v>
          </cell>
          <cell r="G840">
            <v>0</v>
          </cell>
          <cell r="H840">
            <v>55342.26</v>
          </cell>
        </row>
        <row r="841">
          <cell r="A841">
            <v>89</v>
          </cell>
          <cell r="B841" t="str">
            <v>ΙΣΟΛΟΓΙΣΜΟΣ</v>
          </cell>
          <cell r="C841">
            <v>87387835.44</v>
          </cell>
          <cell r="D841">
            <v>84910450.94</v>
          </cell>
          <cell r="E841">
            <v>-87387835.44</v>
          </cell>
          <cell r="F841">
            <v>-84910450.94</v>
          </cell>
          <cell r="G841">
            <v>0</v>
          </cell>
          <cell r="H841">
            <v>0</v>
          </cell>
        </row>
        <row r="842">
          <cell r="A842">
            <v>8900</v>
          </cell>
          <cell r="B842" t="str">
            <v>ΙΣΟΛΟΓΙΣΜΟΣ ΑΝΟΙΓΜΑΤΟΣ ΧΡΗΣΕΩΣ</v>
          </cell>
          <cell r="C842">
            <v>87387835.44</v>
          </cell>
          <cell r="D842">
            <v>84910450.94</v>
          </cell>
          <cell r="E842">
            <v>-87387835.44</v>
          </cell>
          <cell r="F842">
            <v>-84910450.94</v>
          </cell>
          <cell r="G842">
            <v>0</v>
          </cell>
          <cell r="H842">
            <v>0</v>
          </cell>
        </row>
        <row r="843">
          <cell r="A843">
            <v>890000</v>
          </cell>
          <cell r="B843" t="str">
            <v>ΙΣΟΛΟΓΙΣΜΟΣ ΑΝΟΙΓΜΑΤΟΣ ΧΡΗΣΕΩΣ</v>
          </cell>
          <cell r="C843">
            <v>87387835.44</v>
          </cell>
          <cell r="D843">
            <v>84910450.94</v>
          </cell>
          <cell r="E843">
            <v>-87387835.44</v>
          </cell>
          <cell r="F843">
            <v>-84910450.94</v>
          </cell>
          <cell r="G843">
            <v>0</v>
          </cell>
          <cell r="H843">
            <v>0</v>
          </cell>
        </row>
        <row r="844">
          <cell r="A844">
            <v>8900000000</v>
          </cell>
          <cell r="B844" t="str">
            <v>ΙΣΟΛΟΓΙΣΜΟΣ ΑΝΟΙΓΜΑΤΟΣ ΧΡΗΣΕΩΣ</v>
          </cell>
          <cell r="C844">
            <v>7265602.94</v>
          </cell>
          <cell r="D844">
            <v>84910450.94</v>
          </cell>
          <cell r="E844">
            <v>-7265602.94</v>
          </cell>
          <cell r="F844">
            <v>-5020949.659999996</v>
          </cell>
          <cell r="G844">
            <v>0</v>
          </cell>
          <cell r="H844">
            <v>79889501.28</v>
          </cell>
        </row>
        <row r="845">
          <cell r="A845">
            <v>8900005000</v>
          </cell>
          <cell r="B845" t="str">
            <v>ΙΣΟΛΟΓΙΣΜΟΣ ΑΝΟΙΓΜΑΤΟΣ ΧΡΗΣΕΩΣ ΠΡΟΜΗΘΕΥΤΩΝ (50)</v>
          </cell>
          <cell r="C845">
            <v>80122232.5</v>
          </cell>
          <cell r="D845">
            <v>0</v>
          </cell>
          <cell r="E845">
            <v>-232731.2199999988</v>
          </cell>
          <cell r="F845">
            <v>0</v>
          </cell>
          <cell r="G845">
            <v>79889501.28</v>
          </cell>
          <cell r="H845">
            <v>0</v>
          </cell>
        </row>
      </sheetData>
      <sheetData sheetId="3">
        <row r="4">
          <cell r="C4">
            <v>21129.08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131"/>
  <sheetViews>
    <sheetView tabSelected="1" zoomScale="75" zoomScaleNormal="75" zoomScalePageLayoutView="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12.8515625" style="0" customWidth="1"/>
    <col min="2" max="2" width="46.140625" style="0" customWidth="1"/>
    <col min="3" max="3" width="28.57421875" style="0" customWidth="1"/>
    <col min="4" max="4" width="23.00390625" style="0" customWidth="1"/>
    <col min="5" max="7" width="17.28125" style="0" customWidth="1"/>
    <col min="8" max="8" width="16.7109375" style="0" customWidth="1"/>
    <col min="9" max="9" width="17.28125" style="0" customWidth="1"/>
    <col min="10" max="10" width="16.7109375" style="0" customWidth="1"/>
    <col min="11" max="11" width="20.28125" style="0" customWidth="1"/>
    <col min="12" max="12" width="23.28125" style="0" customWidth="1"/>
    <col min="13" max="13" width="20.8515625" style="0" customWidth="1"/>
    <col min="14" max="14" width="23.28125" style="0" customWidth="1"/>
    <col min="15" max="15" width="17.28125" style="0" customWidth="1"/>
  </cols>
  <sheetData>
    <row r="1" spans="1:15" ht="12.75">
      <c r="A1" s="1" t="s">
        <v>1103</v>
      </c>
      <c r="B1" s="6"/>
      <c r="C1" s="6"/>
      <c r="D1" s="279"/>
      <c r="E1" s="279"/>
      <c r="F1" s="279"/>
      <c r="G1" s="4"/>
      <c r="H1" s="279"/>
      <c r="I1" s="4"/>
      <c r="J1" s="279"/>
      <c r="K1" s="4"/>
      <c r="L1" s="279"/>
      <c r="M1" s="4"/>
      <c r="N1" s="279"/>
      <c r="O1" s="4"/>
    </row>
    <row r="2" spans="2:15" ht="12.75">
      <c r="B2" s="2"/>
      <c r="C2" s="2"/>
      <c r="D2" s="80"/>
      <c r="E2" s="80"/>
      <c r="F2" s="80"/>
      <c r="G2" s="5"/>
      <c r="H2" s="80"/>
      <c r="I2" s="5"/>
      <c r="J2" s="80"/>
      <c r="K2" s="5"/>
      <c r="L2" s="80"/>
      <c r="M2" s="5"/>
      <c r="N2" s="80"/>
      <c r="O2" s="5"/>
    </row>
    <row r="3" spans="1:15" ht="53.25">
      <c r="A3" s="3"/>
      <c r="B3" s="3"/>
      <c r="C3" s="3"/>
      <c r="D3" s="286" t="s">
        <v>351</v>
      </c>
      <c r="E3" s="282" t="s">
        <v>1088</v>
      </c>
      <c r="F3" s="286" t="s">
        <v>1003</v>
      </c>
      <c r="G3" s="282" t="s">
        <v>1089</v>
      </c>
      <c r="H3" s="286" t="s">
        <v>1002</v>
      </c>
      <c r="I3" s="282" t="s">
        <v>1090</v>
      </c>
      <c r="J3" s="286" t="s">
        <v>1001</v>
      </c>
      <c r="K3" s="282" t="s">
        <v>1091</v>
      </c>
      <c r="L3" s="286" t="s">
        <v>1000</v>
      </c>
      <c r="M3" s="282" t="s">
        <v>1092</v>
      </c>
      <c r="N3" s="291">
        <v>2009</v>
      </c>
      <c r="O3" s="292">
        <v>2010</v>
      </c>
    </row>
    <row r="4" spans="1:15" ht="25.5">
      <c r="A4">
        <v>6000100001</v>
      </c>
      <c r="B4" s="2" t="s">
        <v>1093</v>
      </c>
      <c r="C4" s="3"/>
      <c r="D4" s="286"/>
      <c r="E4" s="283">
        <f>'[4]Φύλλο4'!$C$4</f>
        <v>21129.08</v>
      </c>
      <c r="F4" s="286"/>
      <c r="G4" s="282">
        <f>E4</f>
        <v>21129.08</v>
      </c>
      <c r="H4" s="286"/>
      <c r="I4" s="282"/>
      <c r="J4" s="286"/>
      <c r="K4" s="282"/>
      <c r="L4" s="286"/>
      <c r="M4" s="282"/>
      <c r="N4" s="287">
        <f>L4+J4+H4+F4-D4</f>
        <v>0</v>
      </c>
      <c r="O4" s="283">
        <f>M4+K4+I4+G4-E4</f>
        <v>0</v>
      </c>
    </row>
    <row r="5" spans="1:15" ht="12.75">
      <c r="A5">
        <v>6000090001</v>
      </c>
      <c r="B5" s="2" t="s">
        <v>835</v>
      </c>
      <c r="C5" s="2"/>
      <c r="D5" s="287">
        <v>54449675.91</v>
      </c>
      <c r="E5" s="283"/>
      <c r="F5" s="287">
        <f>D5*90%</f>
        <v>49004708.319</v>
      </c>
      <c r="G5" s="283">
        <f>E5*90%</f>
        <v>0</v>
      </c>
      <c r="H5" s="287">
        <f>D5*10%</f>
        <v>5444967.591</v>
      </c>
      <c r="I5" s="283">
        <f>E5*10%</f>
        <v>0</v>
      </c>
      <c r="J5" s="287"/>
      <c r="K5" s="283"/>
      <c r="L5" s="287"/>
      <c r="M5" s="283"/>
      <c r="N5" s="287">
        <f aca="true" t="shared" si="0" ref="N5:N31">L5+J5+H5+F5-D5</f>
        <v>0</v>
      </c>
      <c r="O5" s="283">
        <f aca="true" t="shared" si="1" ref="O5:O68">M5+K5+I5+G5-E5</f>
        <v>0</v>
      </c>
    </row>
    <row r="6" spans="1:15" ht="25.5">
      <c r="A6">
        <v>6000340002</v>
      </c>
      <c r="B6" s="2" t="s">
        <v>231</v>
      </c>
      <c r="C6" s="2"/>
      <c r="D6" s="287">
        <v>0</v>
      </c>
      <c r="E6" s="283"/>
      <c r="F6" s="287">
        <f aca="true" t="shared" si="2" ref="F6:G8">D6</f>
        <v>0</v>
      </c>
      <c r="G6" s="283">
        <f t="shared" si="2"/>
        <v>0</v>
      </c>
      <c r="H6" s="287"/>
      <c r="I6" s="283"/>
      <c r="J6" s="287"/>
      <c r="K6" s="283"/>
      <c r="L6" s="287"/>
      <c r="M6" s="283"/>
      <c r="N6" s="287">
        <f t="shared" si="0"/>
        <v>0</v>
      </c>
      <c r="O6" s="283">
        <f t="shared" si="1"/>
        <v>0</v>
      </c>
    </row>
    <row r="7" spans="1:15" ht="25.5">
      <c r="A7">
        <v>6000390001</v>
      </c>
      <c r="B7" s="2" t="s">
        <v>1106</v>
      </c>
      <c r="C7" s="2"/>
      <c r="D7" s="287">
        <v>79635.78</v>
      </c>
      <c r="E7" s="283">
        <f>VLOOKUP(A7,'[4]Φύλλο1'!$A$9:$H$845,7,FALSE)</f>
        <v>81099.09</v>
      </c>
      <c r="F7" s="287">
        <f t="shared" si="2"/>
        <v>79635.78</v>
      </c>
      <c r="G7" s="283">
        <f t="shared" si="2"/>
        <v>81099.09</v>
      </c>
      <c r="H7" s="287"/>
      <c r="I7" s="283"/>
      <c r="J7" s="287"/>
      <c r="K7" s="283"/>
      <c r="L7" s="287"/>
      <c r="M7" s="283"/>
      <c r="N7" s="287">
        <f t="shared" si="0"/>
        <v>0</v>
      </c>
      <c r="O7" s="283">
        <f t="shared" si="1"/>
        <v>0</v>
      </c>
    </row>
    <row r="8" spans="1:15" ht="25.5">
      <c r="A8">
        <v>6000390002</v>
      </c>
      <c r="B8" s="2" t="s">
        <v>1107</v>
      </c>
      <c r="C8" s="2"/>
      <c r="D8" s="287">
        <v>13356.18</v>
      </c>
      <c r="E8" s="283">
        <f>VLOOKUP(A8,'[4]Φύλλο1'!$A$9:$H$845,7,FALSE)</f>
        <v>12986.12</v>
      </c>
      <c r="F8" s="287">
        <f t="shared" si="2"/>
        <v>13356.18</v>
      </c>
      <c r="G8" s="283">
        <f t="shared" si="2"/>
        <v>12986.12</v>
      </c>
      <c r="H8" s="287"/>
      <c r="I8" s="283"/>
      <c r="J8" s="287"/>
      <c r="K8" s="283"/>
      <c r="L8" s="287"/>
      <c r="M8" s="283"/>
      <c r="N8" s="287">
        <f t="shared" si="0"/>
        <v>0</v>
      </c>
      <c r="O8" s="283">
        <f t="shared" si="1"/>
        <v>0</v>
      </c>
    </row>
    <row r="9" spans="1:15" ht="25.5">
      <c r="A9">
        <v>6000410001</v>
      </c>
      <c r="B9" s="2" t="s">
        <v>1094</v>
      </c>
      <c r="C9" s="2"/>
      <c r="D9" s="287"/>
      <c r="E9" s="283">
        <v>207795.59</v>
      </c>
      <c r="F9" s="287"/>
      <c r="G9" s="283">
        <f>E9</f>
        <v>207795.59</v>
      </c>
      <c r="H9" s="287"/>
      <c r="I9" s="283"/>
      <c r="J9" s="287"/>
      <c r="K9" s="283"/>
      <c r="L9" s="287"/>
      <c r="M9" s="283"/>
      <c r="N9" s="287">
        <f t="shared" si="0"/>
        <v>0</v>
      </c>
      <c r="O9" s="283">
        <f t="shared" si="1"/>
        <v>0</v>
      </c>
    </row>
    <row r="10" spans="1:15" ht="25.5">
      <c r="A10">
        <v>6000410003</v>
      </c>
      <c r="B10" s="2" t="s">
        <v>1095</v>
      </c>
      <c r="C10" s="2"/>
      <c r="D10" s="287"/>
      <c r="E10" s="283">
        <v>530413.24</v>
      </c>
      <c r="F10" s="287"/>
      <c r="G10" s="283">
        <f>E10</f>
        <v>530413.24</v>
      </c>
      <c r="H10" s="287"/>
      <c r="I10" s="283"/>
      <c r="J10" s="287"/>
      <c r="K10" s="283"/>
      <c r="L10" s="287"/>
      <c r="M10" s="283"/>
      <c r="N10" s="287">
        <f t="shared" si="0"/>
        <v>0</v>
      </c>
      <c r="O10" s="283">
        <f t="shared" si="1"/>
        <v>0</v>
      </c>
    </row>
    <row r="11" spans="1:15" ht="25.5">
      <c r="A11">
        <v>6000440001</v>
      </c>
      <c r="B11" s="2" t="s">
        <v>1108</v>
      </c>
      <c r="C11" s="2"/>
      <c r="D11" s="287">
        <v>11921.4</v>
      </c>
      <c r="E11" s="283">
        <f>VLOOKUP(A11,'[4]Φύλλο1'!$A$9:$H$845,7,FALSE)</f>
        <v>7560.56</v>
      </c>
      <c r="F11" s="287"/>
      <c r="G11" s="283"/>
      <c r="H11" s="287">
        <f>D11</f>
        <v>11921.4</v>
      </c>
      <c r="I11" s="283">
        <f>E11</f>
        <v>7560.56</v>
      </c>
      <c r="J11" s="287"/>
      <c r="K11" s="283"/>
      <c r="L11" s="287"/>
      <c r="M11" s="283"/>
      <c r="N11" s="287">
        <f t="shared" si="0"/>
        <v>0</v>
      </c>
      <c r="O11" s="283">
        <f t="shared" si="1"/>
        <v>0</v>
      </c>
    </row>
    <row r="12" spans="1:15" ht="25.5">
      <c r="A12">
        <v>6000670001</v>
      </c>
      <c r="B12" s="2" t="s">
        <v>232</v>
      </c>
      <c r="C12" s="2"/>
      <c r="D12" s="287">
        <v>9216.8</v>
      </c>
      <c r="E12" s="283">
        <f>VLOOKUP(A12,'[4]Φύλλο1'!$A$9:$H$845,7,FALSE)</f>
        <v>1309.48</v>
      </c>
      <c r="F12" s="287">
        <f>D12</f>
        <v>9216.8</v>
      </c>
      <c r="G12" s="283">
        <f>E12</f>
        <v>1309.48</v>
      </c>
      <c r="H12" s="287"/>
      <c r="I12" s="283"/>
      <c r="J12" s="287"/>
      <c r="K12" s="283"/>
      <c r="L12" s="287"/>
      <c r="M12" s="283"/>
      <c r="N12" s="287">
        <f t="shared" si="0"/>
        <v>0</v>
      </c>
      <c r="O12" s="283">
        <f t="shared" si="1"/>
        <v>0</v>
      </c>
    </row>
    <row r="13" spans="1:15" ht="12.75">
      <c r="A13">
        <v>6000690001</v>
      </c>
      <c r="B13" s="2" t="s">
        <v>747</v>
      </c>
      <c r="C13" s="2"/>
      <c r="D13" s="287"/>
      <c r="E13" s="283">
        <v>5853.44</v>
      </c>
      <c r="F13" s="287"/>
      <c r="G13" s="5">
        <f>E13</f>
        <v>5853.44</v>
      </c>
      <c r="H13" s="287"/>
      <c r="I13" s="283"/>
      <c r="J13" s="287"/>
      <c r="K13" s="283"/>
      <c r="L13" s="287"/>
      <c r="M13" s="283"/>
      <c r="N13" s="287">
        <f t="shared" si="0"/>
        <v>0</v>
      </c>
      <c r="O13" s="283">
        <f t="shared" si="1"/>
        <v>0</v>
      </c>
    </row>
    <row r="14" spans="1:15" ht="12.75">
      <c r="A14">
        <v>6000900001</v>
      </c>
      <c r="B14" s="2" t="s">
        <v>233</v>
      </c>
      <c r="C14" s="2"/>
      <c r="D14" s="287">
        <v>677333.47</v>
      </c>
      <c r="E14" s="283">
        <v>48829651.18</v>
      </c>
      <c r="F14" s="287">
        <f>D14*90%</f>
        <v>609600.123</v>
      </c>
      <c r="G14" s="283">
        <f>E14*90%</f>
        <v>43946686.062</v>
      </c>
      <c r="H14" s="287">
        <f>D14*10%</f>
        <v>67733.347</v>
      </c>
      <c r="I14" s="283">
        <f>E14*10%</f>
        <v>4882965.118</v>
      </c>
      <c r="J14" s="287"/>
      <c r="K14" s="283"/>
      <c r="L14" s="287"/>
      <c r="M14" s="283"/>
      <c r="N14" s="287">
        <f t="shared" si="0"/>
        <v>0</v>
      </c>
      <c r="O14" s="283">
        <f t="shared" si="1"/>
        <v>0</v>
      </c>
    </row>
    <row r="15" spans="1:15" ht="12.75">
      <c r="A15">
        <v>6001030001</v>
      </c>
      <c r="B15" s="2" t="s">
        <v>1109</v>
      </c>
      <c r="C15" s="2"/>
      <c r="D15" s="287">
        <v>33386.29</v>
      </c>
      <c r="E15" s="283">
        <f>VLOOKUP(A15,'[4]Φύλλο1'!$A$9:$H$845,7,FALSE)</f>
        <v>69208.39</v>
      </c>
      <c r="F15" s="287">
        <f aca="true" t="shared" si="3" ref="F15:G24">D15</f>
        <v>33386.29</v>
      </c>
      <c r="G15" s="283">
        <f t="shared" si="3"/>
        <v>69208.39</v>
      </c>
      <c r="H15" s="287"/>
      <c r="I15" s="283"/>
      <c r="J15" s="287"/>
      <c r="K15" s="283"/>
      <c r="L15" s="287"/>
      <c r="M15" s="283"/>
      <c r="N15" s="287">
        <f t="shared" si="0"/>
        <v>0</v>
      </c>
      <c r="O15" s="283">
        <f t="shared" si="1"/>
        <v>0</v>
      </c>
    </row>
    <row r="16" spans="1:15" ht="12.75" customHeight="1">
      <c r="A16" s="93">
        <v>6001060001</v>
      </c>
      <c r="B16" s="275" t="s">
        <v>1110</v>
      </c>
      <c r="C16" s="275"/>
      <c r="D16" s="288">
        <v>15162.25</v>
      </c>
      <c r="E16" s="283">
        <f>VLOOKUP(A16,'[4]Φύλλο1'!$A$9:$H$845,7,FALSE)</f>
        <v>18924.73</v>
      </c>
      <c r="F16" s="288">
        <f t="shared" si="3"/>
        <v>15162.25</v>
      </c>
      <c r="G16" s="283">
        <f t="shared" si="3"/>
        <v>18924.73</v>
      </c>
      <c r="H16" s="288"/>
      <c r="I16" s="283"/>
      <c r="J16" s="288"/>
      <c r="K16" s="283"/>
      <c r="L16" s="288"/>
      <c r="M16" s="283"/>
      <c r="N16" s="287">
        <f t="shared" si="0"/>
        <v>0</v>
      </c>
      <c r="O16" s="283">
        <f t="shared" si="1"/>
        <v>0</v>
      </c>
    </row>
    <row r="17" spans="1:15" ht="12.75" customHeight="1">
      <c r="A17" s="93">
        <v>6001060002</v>
      </c>
      <c r="B17" s="275" t="s">
        <v>1111</v>
      </c>
      <c r="C17" s="275"/>
      <c r="D17" s="288">
        <v>9298.32</v>
      </c>
      <c r="E17" s="283">
        <f>VLOOKUP(A17,'[4]Φύλλο1'!$A$9:$H$845,7,FALSE)</f>
        <v>5298.89</v>
      </c>
      <c r="F17" s="288">
        <f t="shared" si="3"/>
        <v>9298.32</v>
      </c>
      <c r="G17" s="283">
        <f t="shared" si="3"/>
        <v>5298.89</v>
      </c>
      <c r="H17" s="288"/>
      <c r="I17" s="283"/>
      <c r="J17" s="288"/>
      <c r="K17" s="283"/>
      <c r="L17" s="288"/>
      <c r="M17" s="283"/>
      <c r="N17" s="287">
        <f t="shared" si="0"/>
        <v>0</v>
      </c>
      <c r="O17" s="283">
        <f t="shared" si="1"/>
        <v>0</v>
      </c>
    </row>
    <row r="18" spans="1:15" ht="12.75" customHeight="1">
      <c r="A18" s="93">
        <v>6001270001</v>
      </c>
      <c r="B18" s="275" t="s">
        <v>1112</v>
      </c>
      <c r="C18" s="275"/>
      <c r="D18" s="288">
        <v>105795.4</v>
      </c>
      <c r="E18" s="283">
        <f>VLOOKUP(A18,'[4]Φύλλο1'!$A$9:$H$845,7,FALSE)</f>
        <v>100860.86</v>
      </c>
      <c r="F18" s="288">
        <f t="shared" si="3"/>
        <v>105795.4</v>
      </c>
      <c r="G18" s="283">
        <f t="shared" si="3"/>
        <v>100860.86</v>
      </c>
      <c r="H18" s="288"/>
      <c r="I18" s="283"/>
      <c r="J18" s="288"/>
      <c r="K18" s="283"/>
      <c r="L18" s="288"/>
      <c r="M18" s="283"/>
      <c r="N18" s="287">
        <f t="shared" si="0"/>
        <v>0</v>
      </c>
      <c r="O18" s="283">
        <f t="shared" si="1"/>
        <v>0</v>
      </c>
    </row>
    <row r="19" spans="1:15" ht="12.75" customHeight="1">
      <c r="A19" s="93">
        <v>6001270002</v>
      </c>
      <c r="B19" s="275" t="s">
        <v>1113</v>
      </c>
      <c r="C19" s="275"/>
      <c r="D19" s="288">
        <v>65142.47</v>
      </c>
      <c r="E19" s="283">
        <f>VLOOKUP(A19,'[4]Φύλλο1'!$A$9:$H$845,7,FALSE)</f>
        <v>53682.16</v>
      </c>
      <c r="F19" s="288">
        <f t="shared" si="3"/>
        <v>65142.47</v>
      </c>
      <c r="G19" s="283">
        <f t="shared" si="3"/>
        <v>53682.16</v>
      </c>
      <c r="H19" s="288"/>
      <c r="I19" s="283"/>
      <c r="J19" s="288"/>
      <c r="K19" s="283"/>
      <c r="L19" s="288"/>
      <c r="M19" s="283"/>
      <c r="N19" s="287">
        <f t="shared" si="0"/>
        <v>0</v>
      </c>
      <c r="O19" s="283">
        <f t="shared" si="1"/>
        <v>0</v>
      </c>
    </row>
    <row r="20" spans="1:15" ht="12.75" customHeight="1">
      <c r="A20" s="93">
        <v>6002020001</v>
      </c>
      <c r="B20" s="275" t="s">
        <v>1114</v>
      </c>
      <c r="C20" s="275"/>
      <c r="D20" s="288">
        <v>783875.77</v>
      </c>
      <c r="E20" s="283">
        <f>VLOOKUP(A20,'[4]Φύλλο1'!$A$9:$H$845,7,FALSE)</f>
        <v>744546.89</v>
      </c>
      <c r="F20" s="288">
        <f t="shared" si="3"/>
        <v>783875.77</v>
      </c>
      <c r="G20" s="283">
        <f t="shared" si="3"/>
        <v>744546.89</v>
      </c>
      <c r="H20" s="288"/>
      <c r="I20" s="283"/>
      <c r="J20" s="288"/>
      <c r="K20" s="283"/>
      <c r="L20" s="288"/>
      <c r="M20" s="283"/>
      <c r="N20" s="287">
        <f t="shared" si="0"/>
        <v>0</v>
      </c>
      <c r="O20" s="283">
        <f t="shared" si="1"/>
        <v>0</v>
      </c>
    </row>
    <row r="21" spans="1:15" ht="12.75" customHeight="1">
      <c r="A21" s="93">
        <v>6020000001</v>
      </c>
      <c r="B21" s="275" t="s">
        <v>1115</v>
      </c>
      <c r="C21" s="275"/>
      <c r="D21" s="288">
        <v>0</v>
      </c>
      <c r="E21" s="283">
        <f>VLOOKUP(A21,'[4]Φύλλο1'!$A$9:$H$845,7,FALSE)</f>
        <v>5003.33</v>
      </c>
      <c r="F21" s="288">
        <f t="shared" si="3"/>
        <v>0</v>
      </c>
      <c r="G21" s="283">
        <f t="shared" si="3"/>
        <v>5003.33</v>
      </c>
      <c r="H21" s="288"/>
      <c r="I21" s="283"/>
      <c r="J21" s="288"/>
      <c r="K21" s="283"/>
      <c r="L21" s="288"/>
      <c r="M21" s="283"/>
      <c r="N21" s="287">
        <f t="shared" si="0"/>
        <v>0</v>
      </c>
      <c r="O21" s="283">
        <f t="shared" si="1"/>
        <v>0</v>
      </c>
    </row>
    <row r="22" spans="1:15" ht="12.75" customHeight="1">
      <c r="A22" s="93">
        <v>6021000001</v>
      </c>
      <c r="B22" s="275" t="s">
        <v>1116</v>
      </c>
      <c r="C22" s="275"/>
      <c r="D22" s="288">
        <v>168819.97</v>
      </c>
      <c r="E22" s="283">
        <f>VLOOKUP(A22,'[4]Φύλλο1'!$A$9:$H$845,7,FALSE)</f>
        <v>161212.81</v>
      </c>
      <c r="F22" s="288">
        <f t="shared" si="3"/>
        <v>168819.97</v>
      </c>
      <c r="G22" s="283">
        <f t="shared" si="3"/>
        <v>161212.81</v>
      </c>
      <c r="H22" s="288"/>
      <c r="I22" s="283"/>
      <c r="J22" s="288"/>
      <c r="K22" s="283"/>
      <c r="L22" s="288"/>
      <c r="M22" s="283"/>
      <c r="N22" s="287">
        <f t="shared" si="0"/>
        <v>0</v>
      </c>
      <c r="O22" s="283">
        <f t="shared" si="1"/>
        <v>0</v>
      </c>
    </row>
    <row r="23" spans="1:15" ht="12.75" customHeight="1">
      <c r="A23" s="93">
        <v>6021010001</v>
      </c>
      <c r="B23" s="275" t="s">
        <v>1117</v>
      </c>
      <c r="C23" s="275"/>
      <c r="D23" s="288">
        <v>153144.92</v>
      </c>
      <c r="E23" s="283">
        <f>VLOOKUP(A23,'[4]Φύλλο1'!$A$9:$H$845,7,FALSE)</f>
        <v>171033.45</v>
      </c>
      <c r="F23" s="288">
        <f t="shared" si="3"/>
        <v>153144.92</v>
      </c>
      <c r="G23" s="283">
        <f t="shared" si="3"/>
        <v>171033.45</v>
      </c>
      <c r="H23" s="288"/>
      <c r="I23" s="283"/>
      <c r="J23" s="288"/>
      <c r="K23" s="283"/>
      <c r="L23" s="288"/>
      <c r="M23" s="283"/>
      <c r="N23" s="287">
        <f t="shared" si="0"/>
        <v>0</v>
      </c>
      <c r="O23" s="283">
        <f t="shared" si="1"/>
        <v>0</v>
      </c>
    </row>
    <row r="24" spans="1:15" ht="12.75" customHeight="1">
      <c r="A24" s="93">
        <v>6050050001</v>
      </c>
      <c r="B24" s="275" t="s">
        <v>1118</v>
      </c>
      <c r="C24" s="275"/>
      <c r="D24" s="288">
        <v>126278.45</v>
      </c>
      <c r="E24" s="283">
        <f>VLOOKUP(A24,'[4]Φύλλο1'!$A$9:$H$845,7,FALSE)</f>
        <v>143196.51</v>
      </c>
      <c r="F24" s="288">
        <f t="shared" si="3"/>
        <v>126278.45</v>
      </c>
      <c r="G24" s="283">
        <f t="shared" si="3"/>
        <v>143196.51</v>
      </c>
      <c r="H24" s="288"/>
      <c r="I24" s="283"/>
      <c r="J24" s="288"/>
      <c r="K24" s="283"/>
      <c r="L24" s="288"/>
      <c r="M24" s="283"/>
      <c r="N24" s="287">
        <f t="shared" si="0"/>
        <v>0</v>
      </c>
      <c r="O24" s="283">
        <f t="shared" si="1"/>
        <v>0</v>
      </c>
    </row>
    <row r="25" spans="1:15" ht="12.75" customHeight="1">
      <c r="A25" s="93">
        <v>6050110001</v>
      </c>
      <c r="B25" s="275" t="s">
        <v>1119</v>
      </c>
      <c r="C25" s="275"/>
      <c r="D25" s="288">
        <v>0</v>
      </c>
      <c r="E25" s="283"/>
      <c r="F25" s="288"/>
      <c r="G25" s="283"/>
      <c r="H25" s="288">
        <f>D25</f>
        <v>0</v>
      </c>
      <c r="I25" s="283">
        <f>E25</f>
        <v>0</v>
      </c>
      <c r="J25" s="288"/>
      <c r="K25" s="283"/>
      <c r="L25" s="288"/>
      <c r="M25" s="283"/>
      <c r="N25" s="287">
        <f t="shared" si="0"/>
        <v>0</v>
      </c>
      <c r="O25" s="283">
        <f t="shared" si="1"/>
        <v>0</v>
      </c>
    </row>
    <row r="26" spans="1:15" ht="12.75" customHeight="1">
      <c r="A26" s="93">
        <v>6050120001</v>
      </c>
      <c r="B26" s="275" t="s">
        <v>234</v>
      </c>
      <c r="C26" s="275"/>
      <c r="D26" s="288">
        <v>2000</v>
      </c>
      <c r="E26" s="283">
        <f>VLOOKUP(A26,'[4]Φύλλο1'!$A$9:$H$845,7,FALSE)</f>
        <v>5000</v>
      </c>
      <c r="F26" s="288"/>
      <c r="G26" s="283"/>
      <c r="H26" s="288"/>
      <c r="I26" s="283"/>
      <c r="J26" s="288">
        <f>D26</f>
        <v>2000</v>
      </c>
      <c r="K26" s="283">
        <f>E26</f>
        <v>5000</v>
      </c>
      <c r="L26" s="288"/>
      <c r="M26" s="283"/>
      <c r="N26" s="287">
        <f t="shared" si="0"/>
        <v>0</v>
      </c>
      <c r="O26" s="283">
        <f t="shared" si="1"/>
        <v>0</v>
      </c>
    </row>
    <row r="27" spans="1:15" ht="12.75" customHeight="1">
      <c r="A27" s="93">
        <v>6050200001</v>
      </c>
      <c r="B27" s="275" t="s">
        <v>1120</v>
      </c>
      <c r="C27" s="294"/>
      <c r="D27" s="288">
        <v>0</v>
      </c>
      <c r="E27" s="283">
        <f>VLOOKUP(A27,'[4]Φύλλο1'!$A$9:$H$845,7,FALSE)</f>
        <v>150</v>
      </c>
      <c r="F27" s="288"/>
      <c r="G27" s="283"/>
      <c r="H27" s="288">
        <f>D27</f>
        <v>0</v>
      </c>
      <c r="I27" s="283">
        <f>E27</f>
        <v>150</v>
      </c>
      <c r="J27" s="288"/>
      <c r="K27" s="283"/>
      <c r="L27" s="288"/>
      <c r="M27" s="283"/>
      <c r="N27" s="287">
        <f t="shared" si="0"/>
        <v>0</v>
      </c>
      <c r="O27" s="283">
        <f t="shared" si="1"/>
        <v>0</v>
      </c>
    </row>
    <row r="28" spans="1:15" ht="12.75" customHeight="1">
      <c r="A28" s="93">
        <v>6050240001</v>
      </c>
      <c r="B28" s="275" t="s">
        <v>847</v>
      </c>
      <c r="C28" s="275"/>
      <c r="D28" s="288">
        <v>1000</v>
      </c>
      <c r="E28" s="283">
        <f>VLOOKUP(A28,'[4]Φύλλο1'!$A$9:$H$845,7,FALSE)</f>
        <v>1000</v>
      </c>
      <c r="F28" s="288"/>
      <c r="G28" s="283"/>
      <c r="H28" s="288"/>
      <c r="I28" s="283"/>
      <c r="J28" s="288">
        <f>D28</f>
        <v>1000</v>
      </c>
      <c r="K28" s="283">
        <f>E28</f>
        <v>1000</v>
      </c>
      <c r="L28" s="288"/>
      <c r="M28" s="283"/>
      <c r="N28" s="287">
        <f t="shared" si="0"/>
        <v>0</v>
      </c>
      <c r="O28" s="283">
        <f t="shared" si="1"/>
        <v>0</v>
      </c>
    </row>
    <row r="29" spans="1:15" ht="12.75" customHeight="1">
      <c r="A29" s="93">
        <v>6050310001</v>
      </c>
      <c r="B29" s="275" t="s">
        <v>1121</v>
      </c>
      <c r="C29" s="275"/>
      <c r="D29" s="288">
        <v>229643.68</v>
      </c>
      <c r="E29" s="283">
        <f>VLOOKUP(A29,'[4]Φύλλο1'!$A$9:$H$845,7,FALSE)</f>
        <v>21052.67</v>
      </c>
      <c r="F29" s="288">
        <f>D29-J29-H29</f>
        <v>229643.68</v>
      </c>
      <c r="G29" s="283">
        <f>E29-K29-I29</f>
        <v>21052.67</v>
      </c>
      <c r="H29" s="288"/>
      <c r="I29" s="283"/>
      <c r="J29" s="288"/>
      <c r="K29" s="283"/>
      <c r="L29" s="288"/>
      <c r="M29" s="283"/>
      <c r="N29" s="287">
        <f t="shared" si="0"/>
        <v>0</v>
      </c>
      <c r="O29" s="283">
        <f t="shared" si="1"/>
        <v>0</v>
      </c>
    </row>
    <row r="30" spans="1:15" ht="12.75" customHeight="1">
      <c r="A30" s="93">
        <v>6050500001</v>
      </c>
      <c r="B30" s="275" t="s">
        <v>1096</v>
      </c>
      <c r="C30" s="2"/>
      <c r="D30" s="288"/>
      <c r="E30" s="283">
        <v>4549.12</v>
      </c>
      <c r="F30" s="288"/>
      <c r="G30" s="283">
        <f>E30-K30-I30</f>
        <v>4549.12</v>
      </c>
      <c r="H30" s="288"/>
      <c r="I30" s="283"/>
      <c r="J30" s="288"/>
      <c r="K30" s="283"/>
      <c r="L30" s="288"/>
      <c r="M30" s="283"/>
      <c r="N30" s="287">
        <f t="shared" si="0"/>
        <v>0</v>
      </c>
      <c r="O30" s="283">
        <f t="shared" si="1"/>
        <v>0</v>
      </c>
    </row>
    <row r="31" spans="1:15" ht="12.75" customHeight="1">
      <c r="A31" s="93">
        <v>6050600001</v>
      </c>
      <c r="B31" s="275" t="s">
        <v>1122</v>
      </c>
      <c r="C31" s="275"/>
      <c r="D31" s="288">
        <v>5722.73</v>
      </c>
      <c r="E31" s="283">
        <f>VLOOKUP(A31,'[4]Φύλλο1'!$A$9:$H$845,7,FALSE)</f>
        <v>484.22</v>
      </c>
      <c r="F31" s="288"/>
      <c r="G31" s="283">
        <f>E31-K31-I31</f>
        <v>0</v>
      </c>
      <c r="H31" s="288"/>
      <c r="I31" s="283"/>
      <c r="J31" s="288">
        <f>D31</f>
        <v>5722.73</v>
      </c>
      <c r="K31" s="283">
        <f>E31</f>
        <v>484.22</v>
      </c>
      <c r="L31" s="288"/>
      <c r="M31" s="283"/>
      <c r="N31" s="287">
        <f t="shared" si="0"/>
        <v>0</v>
      </c>
      <c r="O31" s="283">
        <f t="shared" si="1"/>
        <v>0</v>
      </c>
    </row>
    <row r="32" spans="1:15" ht="12.75" customHeight="1">
      <c r="A32" s="7"/>
      <c r="B32" s="276"/>
      <c r="C32" s="276">
        <f>E32-'ΓΕΝΙΚΗ ΕΚΜΕΤΑΛΛΕΥΣΗ'!C14</f>
        <v>0</v>
      </c>
      <c r="D32" s="289">
        <f>SUM(D5:D31)</f>
        <v>56940409.78999999</v>
      </c>
      <c r="E32" s="289">
        <f>SUM(E4:E31)</f>
        <v>51203001.809999995</v>
      </c>
      <c r="F32" s="289">
        <f aca="true" t="shared" si="4" ref="F32:N32">SUM(F4:F31)</f>
        <v>51407064.722</v>
      </c>
      <c r="G32" s="289">
        <f t="shared" si="4"/>
        <v>46305841.91199999</v>
      </c>
      <c r="H32" s="289">
        <f t="shared" si="4"/>
        <v>5524622.338</v>
      </c>
      <c r="I32" s="289">
        <f t="shared" si="4"/>
        <v>4890675.677999999</v>
      </c>
      <c r="J32" s="289">
        <f t="shared" si="4"/>
        <v>8722.73</v>
      </c>
      <c r="K32" s="289">
        <f t="shared" si="4"/>
        <v>6484.22</v>
      </c>
      <c r="L32" s="289">
        <f t="shared" si="4"/>
        <v>0</v>
      </c>
      <c r="M32" s="289">
        <f t="shared" si="4"/>
        <v>0</v>
      </c>
      <c r="N32" s="289">
        <f t="shared" si="4"/>
        <v>0</v>
      </c>
      <c r="O32" s="283">
        <f t="shared" si="1"/>
        <v>0</v>
      </c>
    </row>
    <row r="33" spans="1:15" ht="12.75" customHeight="1">
      <c r="A33" s="93">
        <v>6101000001</v>
      </c>
      <c r="B33" s="275" t="s">
        <v>235</v>
      </c>
      <c r="C33" s="275"/>
      <c r="D33" s="288">
        <v>39972.42</v>
      </c>
      <c r="E33" s="283">
        <f>VLOOKUP(A33,'[4]Φύλλο1'!$A$9:$H$845,7,FALSE)</f>
        <v>28010.05</v>
      </c>
      <c r="F33" s="288"/>
      <c r="G33" s="283"/>
      <c r="H33" s="288">
        <f>D33</f>
        <v>39972.42</v>
      </c>
      <c r="I33" s="283">
        <f>E33</f>
        <v>28010.05</v>
      </c>
      <c r="J33" s="288"/>
      <c r="K33" s="283"/>
      <c r="L33" s="288"/>
      <c r="M33" s="283"/>
      <c r="N33" s="288">
        <f aca="true" t="shared" si="5" ref="N33:N73">L33+J33+H33+F33-D33</f>
        <v>0</v>
      </c>
      <c r="O33" s="283">
        <f t="shared" si="1"/>
        <v>0</v>
      </c>
    </row>
    <row r="34" spans="1:15" ht="12.75" customHeight="1">
      <c r="A34" s="93">
        <v>6101020001</v>
      </c>
      <c r="B34" s="275" t="s">
        <v>853</v>
      </c>
      <c r="C34" s="275"/>
      <c r="D34" s="288">
        <v>9544.48</v>
      </c>
      <c r="E34" s="283"/>
      <c r="F34" s="288"/>
      <c r="G34" s="283"/>
      <c r="H34" s="288">
        <f>D34</f>
        <v>9544.48</v>
      </c>
      <c r="I34" s="283"/>
      <c r="J34" s="288"/>
      <c r="K34" s="283"/>
      <c r="L34" s="288"/>
      <c r="M34" s="283"/>
      <c r="N34" s="288">
        <f t="shared" si="5"/>
        <v>0</v>
      </c>
      <c r="O34" s="283">
        <f t="shared" si="1"/>
        <v>0</v>
      </c>
    </row>
    <row r="35" spans="1:15" ht="12.75" customHeight="1">
      <c r="A35" s="93">
        <v>6100190002</v>
      </c>
      <c r="B35" s="275" t="s">
        <v>851</v>
      </c>
      <c r="C35" s="275"/>
      <c r="D35" s="288">
        <v>257412.54</v>
      </c>
      <c r="E35" s="283">
        <f>VLOOKUP(A35,'[4]Φύλλο1'!$A$9:$H$845,7,FALSE)</f>
        <v>100950</v>
      </c>
      <c r="F35" s="288">
        <f aca="true" t="shared" si="6" ref="F35:G37">D35</f>
        <v>257412.54</v>
      </c>
      <c r="G35" s="283">
        <f t="shared" si="6"/>
        <v>100950</v>
      </c>
      <c r="H35" s="288"/>
      <c r="I35" s="283"/>
      <c r="J35" s="288"/>
      <c r="K35" s="283"/>
      <c r="L35" s="288"/>
      <c r="M35" s="283"/>
      <c r="N35" s="288">
        <f t="shared" si="5"/>
        <v>0</v>
      </c>
      <c r="O35" s="283">
        <f t="shared" si="1"/>
        <v>0</v>
      </c>
    </row>
    <row r="36" spans="1:15" ht="12.75" customHeight="1">
      <c r="A36" s="505">
        <v>6191000001</v>
      </c>
      <c r="B36" s="443" t="s">
        <v>1125</v>
      </c>
      <c r="C36" s="275"/>
      <c r="D36" s="288">
        <v>206133.74</v>
      </c>
      <c r="E36" s="283">
        <f>VLOOKUP(A36,'[4]Φύλλο1'!$A$9:$H$845,7,FALSE)+158823.9</f>
        <v>229430.07</v>
      </c>
      <c r="F36" s="288">
        <f t="shared" si="6"/>
        <v>206133.74</v>
      </c>
      <c r="G36" s="283">
        <f t="shared" si="6"/>
        <v>229430.07</v>
      </c>
      <c r="H36" s="288"/>
      <c r="I36" s="283"/>
      <c r="J36" s="288"/>
      <c r="K36" s="283"/>
      <c r="L36" s="288"/>
      <c r="M36" s="283"/>
      <c r="N36" s="288">
        <f t="shared" si="5"/>
        <v>0</v>
      </c>
      <c r="O36" s="283">
        <f t="shared" si="1"/>
        <v>0</v>
      </c>
    </row>
    <row r="37" spans="1:15" ht="12.75" customHeight="1">
      <c r="A37" s="93">
        <v>6192000001</v>
      </c>
      <c r="B37" s="275" t="s">
        <v>1126</v>
      </c>
      <c r="C37" s="275"/>
      <c r="D37" s="288">
        <v>0</v>
      </c>
      <c r="E37" s="283"/>
      <c r="F37" s="288">
        <f t="shared" si="6"/>
        <v>0</v>
      </c>
      <c r="G37" s="283">
        <f t="shared" si="6"/>
        <v>0</v>
      </c>
      <c r="H37" s="288"/>
      <c r="I37" s="283"/>
      <c r="J37" s="288"/>
      <c r="K37" s="283"/>
      <c r="L37" s="288"/>
      <c r="M37" s="283"/>
      <c r="N37" s="288">
        <f t="shared" si="5"/>
        <v>0</v>
      </c>
      <c r="O37" s="283">
        <f t="shared" si="1"/>
        <v>0</v>
      </c>
    </row>
    <row r="38" spans="1:15" ht="12.75" customHeight="1">
      <c r="A38" s="93">
        <v>6198060001</v>
      </c>
      <c r="B38" s="275" t="s">
        <v>1127</v>
      </c>
      <c r="C38" s="275"/>
      <c r="D38" s="288">
        <v>127148.15</v>
      </c>
      <c r="E38" s="283">
        <f>VLOOKUP(A38,'[4]Φύλλο1'!$A$9:$H$845,7,FALSE)</f>
        <v>86083.1</v>
      </c>
      <c r="F38" s="288">
        <f>D38-H38</f>
        <v>63574.075</v>
      </c>
      <c r="G38" s="283">
        <f>E38-I38</f>
        <v>43041.55</v>
      </c>
      <c r="H38" s="288">
        <f>D38/2</f>
        <v>63574.075</v>
      </c>
      <c r="I38" s="283">
        <f>E38/2</f>
        <v>43041.55</v>
      </c>
      <c r="J38" s="288"/>
      <c r="K38" s="283"/>
      <c r="L38" s="288"/>
      <c r="M38" s="283"/>
      <c r="N38" s="288">
        <f t="shared" si="5"/>
        <v>0</v>
      </c>
      <c r="O38" s="283">
        <f t="shared" si="1"/>
        <v>0</v>
      </c>
    </row>
    <row r="39" spans="1:15" ht="12.75" customHeight="1">
      <c r="A39" s="93">
        <v>6198090001</v>
      </c>
      <c r="B39" s="275" t="s">
        <v>236</v>
      </c>
      <c r="C39" s="275"/>
      <c r="D39" s="288">
        <v>0</v>
      </c>
      <c r="E39" s="283"/>
      <c r="F39" s="288"/>
      <c r="G39" s="283"/>
      <c r="H39" s="288">
        <f>D39</f>
        <v>0</v>
      </c>
      <c r="I39" s="283">
        <f>E39</f>
        <v>0</v>
      </c>
      <c r="J39" s="288"/>
      <c r="K39" s="283"/>
      <c r="L39" s="288"/>
      <c r="M39" s="283"/>
      <c r="N39" s="288">
        <f t="shared" si="5"/>
        <v>0</v>
      </c>
      <c r="O39" s="283">
        <f t="shared" si="1"/>
        <v>0</v>
      </c>
    </row>
    <row r="40" spans="1:15" ht="12.75" customHeight="1">
      <c r="A40" s="93">
        <v>6198190001</v>
      </c>
      <c r="B40" s="275" t="s">
        <v>237</v>
      </c>
      <c r="C40" s="275"/>
      <c r="D40" s="288">
        <v>15000</v>
      </c>
      <c r="E40" s="283"/>
      <c r="F40" s="288"/>
      <c r="G40" s="283"/>
      <c r="H40" s="288">
        <f>D40</f>
        <v>15000</v>
      </c>
      <c r="I40" s="283">
        <f>E40</f>
        <v>0</v>
      </c>
      <c r="J40" s="288"/>
      <c r="K40" s="283"/>
      <c r="L40" s="288"/>
      <c r="M40" s="283"/>
      <c r="N40" s="288">
        <f t="shared" si="5"/>
        <v>0</v>
      </c>
      <c r="O40" s="283">
        <f t="shared" si="1"/>
        <v>0</v>
      </c>
    </row>
    <row r="41" spans="1:15" ht="12.75" customHeight="1">
      <c r="A41" s="93">
        <v>6198190002</v>
      </c>
      <c r="B41" s="275" t="s">
        <v>856</v>
      </c>
      <c r="C41" s="275"/>
      <c r="D41" s="288">
        <v>502502.49</v>
      </c>
      <c r="E41" s="283">
        <f>VLOOKUP(A41,'[4]Φύλλο1'!$A$9:$H$845,7,FALSE)</f>
        <v>448734.63</v>
      </c>
      <c r="F41" s="288">
        <f>D41</f>
        <v>502502.49</v>
      </c>
      <c r="G41" s="283">
        <f>E41</f>
        <v>448734.63</v>
      </c>
      <c r="H41" s="288"/>
      <c r="I41" s="283"/>
      <c r="J41" s="288"/>
      <c r="K41" s="283"/>
      <c r="L41" s="288"/>
      <c r="M41" s="283"/>
      <c r="N41" s="288">
        <f t="shared" si="5"/>
        <v>0</v>
      </c>
      <c r="O41" s="283">
        <f t="shared" si="1"/>
        <v>0</v>
      </c>
    </row>
    <row r="42" spans="1:15" ht="12.75" customHeight="1">
      <c r="A42" s="7"/>
      <c r="B42" s="276"/>
      <c r="C42" s="276"/>
      <c r="D42" s="289">
        <f>SUM(D33:D41)</f>
        <v>1157713.8199999998</v>
      </c>
      <c r="E42" s="284">
        <f>SUM(E33:E41)</f>
        <v>893207.85</v>
      </c>
      <c r="F42" s="289">
        <f aca="true" t="shared" si="7" ref="F42:N42">SUM(F33:F41)</f>
        <v>1029622.845</v>
      </c>
      <c r="G42" s="284">
        <f t="shared" si="7"/>
        <v>822156.25</v>
      </c>
      <c r="H42" s="289">
        <f t="shared" si="7"/>
        <v>128090.97499999999</v>
      </c>
      <c r="I42" s="284">
        <f t="shared" si="7"/>
        <v>71051.6</v>
      </c>
      <c r="J42" s="289">
        <f t="shared" si="7"/>
        <v>0</v>
      </c>
      <c r="K42" s="284">
        <f t="shared" si="7"/>
        <v>0</v>
      </c>
      <c r="L42" s="289">
        <f t="shared" si="7"/>
        <v>0</v>
      </c>
      <c r="M42" s="284">
        <f t="shared" si="7"/>
        <v>0</v>
      </c>
      <c r="N42" s="289">
        <f t="shared" si="7"/>
        <v>0</v>
      </c>
      <c r="O42" s="283">
        <f t="shared" si="1"/>
        <v>0</v>
      </c>
    </row>
    <row r="43" spans="1:15" ht="12.75">
      <c r="A43" s="93">
        <v>6200000001</v>
      </c>
      <c r="B43" s="275" t="s">
        <v>1130</v>
      </c>
      <c r="C43" s="275"/>
      <c r="D43" s="288">
        <v>727136.97</v>
      </c>
      <c r="E43" s="283">
        <f>VLOOKUP(A43,'[4]Φύλλο1'!$A$9:$H$845,7,FALSE)</f>
        <v>820916.56</v>
      </c>
      <c r="F43" s="288">
        <f aca="true" t="shared" si="8" ref="F43:G48">D43*66%</f>
        <v>479910.40020000003</v>
      </c>
      <c r="G43" s="283">
        <f t="shared" si="8"/>
        <v>541804.9296</v>
      </c>
      <c r="H43" s="288">
        <f aca="true" t="shared" si="9" ref="H43:I48">D43-F43</f>
        <v>247226.56979999994</v>
      </c>
      <c r="I43" s="283">
        <f t="shared" si="9"/>
        <v>279111.6304</v>
      </c>
      <c r="J43" s="288"/>
      <c r="K43" s="283"/>
      <c r="L43" s="288"/>
      <c r="M43" s="283"/>
      <c r="N43" s="288">
        <f t="shared" si="5"/>
        <v>0</v>
      </c>
      <c r="O43" s="283">
        <f t="shared" si="1"/>
        <v>0</v>
      </c>
    </row>
    <row r="44" spans="1:15" ht="12.75" customHeight="1">
      <c r="A44" s="93">
        <v>6202000001</v>
      </c>
      <c r="B44" s="275" t="s">
        <v>1131</v>
      </c>
      <c r="C44" s="275"/>
      <c r="D44" s="288">
        <v>19051.83</v>
      </c>
      <c r="E44" s="283">
        <f>VLOOKUP(A44,'[4]Φύλλο1'!$A$9:$H$845,7,FALSE)</f>
        <v>20494.33</v>
      </c>
      <c r="F44" s="288">
        <f t="shared" si="8"/>
        <v>12574.207800000002</v>
      </c>
      <c r="G44" s="283">
        <f t="shared" si="8"/>
        <v>13526.257800000001</v>
      </c>
      <c r="H44" s="288">
        <f t="shared" si="9"/>
        <v>6477.6222</v>
      </c>
      <c r="I44" s="283">
        <f t="shared" si="9"/>
        <v>6968.0722000000005</v>
      </c>
      <c r="J44" s="288"/>
      <c r="K44" s="283"/>
      <c r="L44" s="288"/>
      <c r="M44" s="283"/>
      <c r="N44" s="288">
        <f t="shared" si="5"/>
        <v>0</v>
      </c>
      <c r="O44" s="283">
        <f t="shared" si="1"/>
        <v>0</v>
      </c>
    </row>
    <row r="45" spans="1:15" ht="12.75" customHeight="1">
      <c r="A45" s="93">
        <v>6202010001</v>
      </c>
      <c r="B45" s="275" t="s">
        <v>1132</v>
      </c>
      <c r="C45" s="275"/>
      <c r="D45" s="288">
        <v>63851.89</v>
      </c>
      <c r="E45" s="283">
        <f>VLOOKUP(A45,'[4]Φύλλο1'!$A$9:$H$845,7,FALSE)</f>
        <v>62891.21</v>
      </c>
      <c r="F45" s="288">
        <f t="shared" si="8"/>
        <v>42142.2474</v>
      </c>
      <c r="G45" s="283">
        <f t="shared" si="8"/>
        <v>41508.1986</v>
      </c>
      <c r="H45" s="288">
        <f t="shared" si="9"/>
        <v>21709.6426</v>
      </c>
      <c r="I45" s="283">
        <f t="shared" si="9"/>
        <v>21383.011399999996</v>
      </c>
      <c r="J45" s="288"/>
      <c r="K45" s="283"/>
      <c r="L45" s="288"/>
      <c r="M45" s="283"/>
      <c r="N45" s="288">
        <f t="shared" si="5"/>
        <v>0</v>
      </c>
      <c r="O45" s="283">
        <f t="shared" si="1"/>
        <v>0</v>
      </c>
    </row>
    <row r="46" spans="1:15" ht="12.75" customHeight="1">
      <c r="A46" s="93">
        <v>6203000001</v>
      </c>
      <c r="B46" s="275" t="s">
        <v>1133</v>
      </c>
      <c r="C46" s="275"/>
      <c r="D46" s="288">
        <v>8545.44</v>
      </c>
      <c r="E46" s="283">
        <f>VLOOKUP(A46,'[4]Φύλλο1'!$A$9:$H$845,7,FALSE)</f>
        <v>8628.28</v>
      </c>
      <c r="F46" s="288">
        <f t="shared" si="8"/>
        <v>5639.990400000001</v>
      </c>
      <c r="G46" s="283">
        <f t="shared" si="8"/>
        <v>5694.6648000000005</v>
      </c>
      <c r="H46" s="288">
        <f t="shared" si="9"/>
        <v>2905.4496</v>
      </c>
      <c r="I46" s="283">
        <f t="shared" si="9"/>
        <v>2933.6152</v>
      </c>
      <c r="J46" s="288"/>
      <c r="K46" s="283"/>
      <c r="L46" s="288"/>
      <c r="M46" s="283"/>
      <c r="N46" s="288">
        <f t="shared" si="5"/>
        <v>0</v>
      </c>
      <c r="O46" s="283">
        <f t="shared" si="1"/>
        <v>0</v>
      </c>
    </row>
    <row r="47" spans="1:15" ht="12.75" customHeight="1">
      <c r="A47" s="93">
        <v>6203010001</v>
      </c>
      <c r="B47" s="275" t="s">
        <v>1134</v>
      </c>
      <c r="C47" s="275"/>
      <c r="D47" s="288">
        <v>186572.96</v>
      </c>
      <c r="E47" s="283">
        <f>VLOOKUP(A47,'[4]Φύλλο1'!$A$9:$H$845,7,FALSE)</f>
        <v>184300.75</v>
      </c>
      <c r="F47" s="288">
        <f t="shared" si="8"/>
        <v>123138.1536</v>
      </c>
      <c r="G47" s="283">
        <f t="shared" si="8"/>
        <v>121638.49500000001</v>
      </c>
      <c r="H47" s="288">
        <f t="shared" si="9"/>
        <v>63434.80639999999</v>
      </c>
      <c r="I47" s="283">
        <f t="shared" si="9"/>
        <v>62662.25499999999</v>
      </c>
      <c r="J47" s="288"/>
      <c r="K47" s="283"/>
      <c r="L47" s="288"/>
      <c r="M47" s="283"/>
      <c r="N47" s="288">
        <f t="shared" si="5"/>
        <v>0</v>
      </c>
      <c r="O47" s="283">
        <f t="shared" si="1"/>
        <v>0</v>
      </c>
    </row>
    <row r="48" spans="1:15" ht="12.75" customHeight="1">
      <c r="A48" s="93">
        <v>6203090001</v>
      </c>
      <c r="B48" s="275" t="s">
        <v>1135</v>
      </c>
      <c r="C48" s="275"/>
      <c r="D48" s="288">
        <v>3649.57</v>
      </c>
      <c r="E48" s="283">
        <f>VLOOKUP(A48,'[4]Φύλλο1'!$A$9:$H$845,7,FALSE)</f>
        <v>3262.62</v>
      </c>
      <c r="F48" s="288">
        <f t="shared" si="8"/>
        <v>2408.7162000000003</v>
      </c>
      <c r="G48" s="283">
        <f t="shared" si="8"/>
        <v>2153.3292</v>
      </c>
      <c r="H48" s="288">
        <f t="shared" si="9"/>
        <v>1240.8537999999999</v>
      </c>
      <c r="I48" s="283">
        <f t="shared" si="9"/>
        <v>1109.2907999999998</v>
      </c>
      <c r="J48" s="288"/>
      <c r="K48" s="283"/>
      <c r="L48" s="288"/>
      <c r="M48" s="283"/>
      <c r="N48" s="288">
        <f t="shared" si="5"/>
        <v>0</v>
      </c>
      <c r="O48" s="283">
        <f t="shared" si="1"/>
        <v>0</v>
      </c>
    </row>
    <row r="49" spans="1:15" ht="12.75" customHeight="1">
      <c r="A49" s="511">
        <v>6204010001</v>
      </c>
      <c r="B49" s="512" t="s">
        <v>1136</v>
      </c>
      <c r="C49" s="275"/>
      <c r="D49" s="288">
        <v>149061.47</v>
      </c>
      <c r="E49" s="510">
        <f>VLOOKUP(A49,'[4]Φύλλο1'!$A$9:$H$845,7,FALSE)+24101.91</f>
        <v>154485.76</v>
      </c>
      <c r="F49" s="288">
        <f aca="true" t="shared" si="10" ref="F49:G52">D49</f>
        <v>149061.47</v>
      </c>
      <c r="G49" s="283">
        <f t="shared" si="10"/>
        <v>154485.76</v>
      </c>
      <c r="H49" s="288"/>
      <c r="I49" s="283"/>
      <c r="J49" s="288"/>
      <c r="K49" s="283"/>
      <c r="L49" s="288"/>
      <c r="M49" s="283"/>
      <c r="N49" s="288">
        <f t="shared" si="5"/>
        <v>0</v>
      </c>
      <c r="O49" s="283">
        <f t="shared" si="1"/>
        <v>0</v>
      </c>
    </row>
    <row r="50" spans="1:15" ht="12.75" customHeight="1">
      <c r="A50" s="93">
        <v>6204070001</v>
      </c>
      <c r="B50" s="275" t="s">
        <v>1137</v>
      </c>
      <c r="C50" s="275"/>
      <c r="D50" s="288">
        <v>10281.6</v>
      </c>
      <c r="E50" s="283">
        <f>VLOOKUP(A50,'[4]Φύλλο1'!$A$9:$H$845,7,FALSE)</f>
        <v>10950</v>
      </c>
      <c r="F50" s="288">
        <f t="shared" si="10"/>
        <v>10281.6</v>
      </c>
      <c r="G50" s="283">
        <f t="shared" si="10"/>
        <v>10950</v>
      </c>
      <c r="H50" s="288"/>
      <c r="I50" s="283"/>
      <c r="J50" s="288"/>
      <c r="K50" s="283"/>
      <c r="L50" s="288"/>
      <c r="M50" s="283"/>
      <c r="N50" s="288">
        <f t="shared" si="5"/>
        <v>0</v>
      </c>
      <c r="O50" s="283">
        <f t="shared" si="1"/>
        <v>0</v>
      </c>
    </row>
    <row r="51" spans="1:15" ht="12.75" customHeight="1">
      <c r="A51" s="93">
        <v>6205000001</v>
      </c>
      <c r="B51" s="277" t="s">
        <v>1138</v>
      </c>
      <c r="C51" s="277"/>
      <c r="D51" s="288">
        <v>30940</v>
      </c>
      <c r="E51" s="283">
        <f>VLOOKUP(A51,'[4]Φύλλο1'!$A$9:$H$845,7,FALSE)</f>
        <v>363253.3</v>
      </c>
      <c r="F51" s="288">
        <f t="shared" si="10"/>
        <v>30940</v>
      </c>
      <c r="G51" s="283">
        <f t="shared" si="10"/>
        <v>363253.3</v>
      </c>
      <c r="H51" s="288"/>
      <c r="I51" s="283"/>
      <c r="J51" s="288"/>
      <c r="K51" s="283"/>
      <c r="L51" s="288"/>
      <c r="M51" s="283"/>
      <c r="N51" s="288">
        <f t="shared" si="5"/>
        <v>0</v>
      </c>
      <c r="O51" s="283">
        <f t="shared" si="1"/>
        <v>0</v>
      </c>
    </row>
    <row r="52" spans="1:15" ht="12.75" customHeight="1">
      <c r="A52" s="93">
        <v>6205010001</v>
      </c>
      <c r="B52" s="277" t="s">
        <v>1139</v>
      </c>
      <c r="C52" s="277"/>
      <c r="D52" s="288">
        <v>4409</v>
      </c>
      <c r="E52" s="283">
        <f>VLOOKUP(A52,'[4]Φύλλο1'!$A$9:$H$845,7,FALSE)</f>
        <v>9761</v>
      </c>
      <c r="F52" s="288">
        <f t="shared" si="10"/>
        <v>4409</v>
      </c>
      <c r="G52" s="283">
        <f t="shared" si="10"/>
        <v>9761</v>
      </c>
      <c r="H52" s="288"/>
      <c r="I52" s="283"/>
      <c r="J52" s="288"/>
      <c r="K52" s="283"/>
      <c r="L52" s="288"/>
      <c r="M52" s="283"/>
      <c r="N52" s="288">
        <f t="shared" si="5"/>
        <v>0</v>
      </c>
      <c r="O52" s="283">
        <f t="shared" si="1"/>
        <v>0</v>
      </c>
    </row>
    <row r="53" spans="1:15" ht="12.75" customHeight="1">
      <c r="A53" s="93">
        <v>6207010001</v>
      </c>
      <c r="B53" s="277" t="s">
        <v>1140</v>
      </c>
      <c r="C53" s="277"/>
      <c r="D53" s="288">
        <f>67000+71861.19</f>
        <v>138861.19</v>
      </c>
      <c r="E53" s="283">
        <f>VLOOKUP(A53,'[4]Φύλλο1'!$A$9:$H$845,7,FALSE)</f>
        <v>130455.67</v>
      </c>
      <c r="F53" s="288">
        <f aca="true" t="shared" si="11" ref="F53:G55">D53*80%</f>
        <v>111088.952</v>
      </c>
      <c r="G53" s="283">
        <f t="shared" si="11"/>
        <v>104364.53600000001</v>
      </c>
      <c r="H53" s="288">
        <f aca="true" t="shared" si="12" ref="H53:I55">D53*10%</f>
        <v>13886.119</v>
      </c>
      <c r="I53" s="283">
        <f t="shared" si="12"/>
        <v>13045.567000000001</v>
      </c>
      <c r="J53" s="288">
        <f aca="true" t="shared" si="13" ref="J53:K55">D53*10%</f>
        <v>13886.119</v>
      </c>
      <c r="K53" s="283">
        <f t="shared" si="13"/>
        <v>13045.567000000001</v>
      </c>
      <c r="L53" s="288"/>
      <c r="M53" s="283"/>
      <c r="N53" s="288">
        <f t="shared" si="5"/>
        <v>0</v>
      </c>
      <c r="O53" s="283">
        <f t="shared" si="1"/>
        <v>0</v>
      </c>
    </row>
    <row r="54" spans="1:15" ht="16.5" customHeight="1">
      <c r="A54" s="93">
        <v>6207020001</v>
      </c>
      <c r="B54" s="275" t="s">
        <v>1141</v>
      </c>
      <c r="C54" s="275"/>
      <c r="D54" s="288">
        <v>21146.36</v>
      </c>
      <c r="E54" s="283">
        <f>VLOOKUP(A54,'[4]Φύλλο1'!$A$9:$H$845,7,FALSE)</f>
        <v>11954.88</v>
      </c>
      <c r="F54" s="288">
        <f t="shared" si="11"/>
        <v>16917.088</v>
      </c>
      <c r="G54" s="283">
        <f t="shared" si="11"/>
        <v>9563.904</v>
      </c>
      <c r="H54" s="288">
        <f t="shared" si="12"/>
        <v>2114.636</v>
      </c>
      <c r="I54" s="283">
        <f t="shared" si="12"/>
        <v>1195.488</v>
      </c>
      <c r="J54" s="288">
        <f t="shared" si="13"/>
        <v>2114.636</v>
      </c>
      <c r="K54" s="283">
        <f t="shared" si="13"/>
        <v>1195.488</v>
      </c>
      <c r="L54" s="288"/>
      <c r="M54" s="283"/>
      <c r="N54" s="288">
        <f t="shared" si="5"/>
        <v>0</v>
      </c>
      <c r="O54" s="283">
        <f t="shared" si="1"/>
        <v>0</v>
      </c>
    </row>
    <row r="55" spans="1:15" ht="12.75" customHeight="1">
      <c r="A55" s="93">
        <v>6207190001</v>
      </c>
      <c r="B55" s="277" t="s">
        <v>1142</v>
      </c>
      <c r="C55" s="277"/>
      <c r="D55" s="288">
        <v>35290.64</v>
      </c>
      <c r="E55" s="283">
        <f>VLOOKUP(A55,'[4]Φύλλο1'!$A$9:$H$845,7,FALSE)</f>
        <v>42539.06</v>
      </c>
      <c r="F55" s="288">
        <f t="shared" si="11"/>
        <v>28232.512000000002</v>
      </c>
      <c r="G55" s="283">
        <f t="shared" si="11"/>
        <v>34031.248</v>
      </c>
      <c r="H55" s="288">
        <f t="shared" si="12"/>
        <v>3529.0640000000003</v>
      </c>
      <c r="I55" s="283">
        <f t="shared" si="12"/>
        <v>4253.906</v>
      </c>
      <c r="J55" s="288">
        <f t="shared" si="13"/>
        <v>3529.0640000000003</v>
      </c>
      <c r="K55" s="283">
        <f t="shared" si="13"/>
        <v>4253.906</v>
      </c>
      <c r="L55" s="288"/>
      <c r="M55" s="283"/>
      <c r="N55" s="288">
        <f t="shared" si="5"/>
        <v>0</v>
      </c>
      <c r="O55" s="283">
        <f t="shared" si="1"/>
        <v>0</v>
      </c>
    </row>
    <row r="56" spans="1:15" ht="12.75" customHeight="1">
      <c r="A56" s="93">
        <v>6207210001</v>
      </c>
      <c r="B56" s="275" t="s">
        <v>1143</v>
      </c>
      <c r="C56" s="275"/>
      <c r="D56" s="288">
        <v>8427.6</v>
      </c>
      <c r="E56" s="283">
        <f>VLOOKUP(A56,'[4]Φύλλο1'!$A$9:$H$845,7,FALSE)</f>
        <v>3041.15</v>
      </c>
      <c r="F56" s="288">
        <f>D56</f>
        <v>8427.6</v>
      </c>
      <c r="G56" s="283">
        <f>E56</f>
        <v>3041.15</v>
      </c>
      <c r="H56" s="288"/>
      <c r="I56" s="283"/>
      <c r="J56" s="288"/>
      <c r="K56" s="283"/>
      <c r="L56" s="288"/>
      <c r="M56" s="283"/>
      <c r="N56" s="288">
        <f t="shared" si="5"/>
        <v>0</v>
      </c>
      <c r="O56" s="283">
        <f t="shared" si="1"/>
        <v>0</v>
      </c>
    </row>
    <row r="57" spans="1:15" ht="25.5">
      <c r="A57" s="93">
        <v>6207240001</v>
      </c>
      <c r="B57" s="275" t="s">
        <v>1144</v>
      </c>
      <c r="C57" s="275"/>
      <c r="D57" s="288">
        <v>171.36</v>
      </c>
      <c r="E57" s="283">
        <f>VLOOKUP(A57,'[4]Φύλλο1'!$A$9:$H$845,7,FALSE)</f>
        <v>1147.5</v>
      </c>
      <c r="F57" s="288">
        <f>D57*80%</f>
        <v>137.08800000000002</v>
      </c>
      <c r="G57" s="283">
        <f>E57*80%</f>
        <v>918</v>
      </c>
      <c r="H57" s="288">
        <f>D57*10%</f>
        <v>17.136000000000003</v>
      </c>
      <c r="I57" s="283">
        <f>E57*10%</f>
        <v>114.75</v>
      </c>
      <c r="J57" s="288">
        <f>D57*10%</f>
        <v>17.136000000000003</v>
      </c>
      <c r="K57" s="283">
        <f>E57*10%</f>
        <v>114.75</v>
      </c>
      <c r="L57" s="288"/>
      <c r="M57" s="283"/>
      <c r="N57" s="288">
        <f t="shared" si="5"/>
        <v>0</v>
      </c>
      <c r="O57" s="283">
        <f t="shared" si="1"/>
        <v>0</v>
      </c>
    </row>
    <row r="58" spans="1:15" ht="25.5">
      <c r="A58" s="93">
        <v>6207260001</v>
      </c>
      <c r="B58" s="275" t="s">
        <v>1145</v>
      </c>
      <c r="C58" s="275"/>
      <c r="D58" s="288">
        <v>46376.98</v>
      </c>
      <c r="E58" s="283">
        <f>VLOOKUP(A58,'[4]Φύλλο1'!$A$9:$H$845,7,FALSE)</f>
        <v>17530.48</v>
      </c>
      <c r="F58" s="288">
        <f>D58*80%</f>
        <v>37101.584</v>
      </c>
      <c r="G58" s="283">
        <f>E58*80%</f>
        <v>14024.384</v>
      </c>
      <c r="H58" s="288">
        <f>D58*10%</f>
        <v>4637.698</v>
      </c>
      <c r="I58" s="283">
        <f>E58*10%</f>
        <v>1753.048</v>
      </c>
      <c r="J58" s="288">
        <f>D58*10%</f>
        <v>4637.698</v>
      </c>
      <c r="K58" s="283">
        <f>E58*10%</f>
        <v>1753.048</v>
      </c>
      <c r="L58" s="288"/>
      <c r="M58" s="283"/>
      <c r="N58" s="288">
        <f t="shared" si="5"/>
        <v>0</v>
      </c>
      <c r="O58" s="283">
        <f t="shared" si="1"/>
        <v>0</v>
      </c>
    </row>
    <row r="59" spans="1:15" ht="12.75">
      <c r="A59" s="93">
        <v>6207270001</v>
      </c>
      <c r="B59" s="275" t="s">
        <v>867</v>
      </c>
      <c r="C59" s="275"/>
      <c r="D59" s="288">
        <v>93237.12</v>
      </c>
      <c r="E59" s="283">
        <f>VLOOKUP(A59,'[4]Φύλλο1'!$A$9:$H$845,7,FALSE)</f>
        <v>155942.67</v>
      </c>
      <c r="F59" s="288">
        <f>D59</f>
        <v>93237.12</v>
      </c>
      <c r="G59" s="283">
        <f>E59</f>
        <v>155942.67</v>
      </c>
      <c r="H59" s="288"/>
      <c r="I59" s="283"/>
      <c r="J59" s="288"/>
      <c r="K59" s="283"/>
      <c r="L59" s="288"/>
      <c r="M59" s="283"/>
      <c r="N59" s="288">
        <f t="shared" si="5"/>
        <v>0</v>
      </c>
      <c r="O59" s="283">
        <f t="shared" si="1"/>
        <v>0</v>
      </c>
    </row>
    <row r="60" spans="1:15" ht="12.75">
      <c r="A60" s="93">
        <v>6207280001</v>
      </c>
      <c r="B60" s="275" t="s">
        <v>868</v>
      </c>
      <c r="C60" s="275"/>
      <c r="D60" s="288">
        <v>7827.34</v>
      </c>
      <c r="E60" s="283">
        <f>VLOOKUP(A60,'[4]Φύλλο1'!$A$9:$H$845,7,FALSE)</f>
        <v>3867.76</v>
      </c>
      <c r="F60" s="288"/>
      <c r="G60" s="283"/>
      <c r="H60" s="288">
        <f>D60</f>
        <v>7827.34</v>
      </c>
      <c r="I60" s="283">
        <f>E60</f>
        <v>3867.76</v>
      </c>
      <c r="J60" s="288"/>
      <c r="K60" s="283"/>
      <c r="L60" s="288"/>
      <c r="M60" s="283"/>
      <c r="N60" s="288">
        <f t="shared" si="5"/>
        <v>0</v>
      </c>
      <c r="O60" s="283">
        <f t="shared" si="1"/>
        <v>0</v>
      </c>
    </row>
    <row r="61" spans="1:15" ht="25.5">
      <c r="A61" s="93">
        <v>6207290001</v>
      </c>
      <c r="B61" s="275" t="s">
        <v>1146</v>
      </c>
      <c r="C61" s="275"/>
      <c r="D61" s="288">
        <v>223341.51</v>
      </c>
      <c r="E61" s="283">
        <f>VLOOKUP(A61,'[4]Φύλλο1'!$A$9:$H$845,7,FALSE)</f>
        <v>164036.38</v>
      </c>
      <c r="F61" s="288">
        <f>D61</f>
        <v>223341.51</v>
      </c>
      <c r="G61" s="283">
        <f>E61</f>
        <v>164036.38</v>
      </c>
      <c r="H61" s="288"/>
      <c r="I61" s="283"/>
      <c r="J61" s="288"/>
      <c r="K61" s="283"/>
      <c r="L61" s="288"/>
      <c r="M61" s="283"/>
      <c r="N61" s="288">
        <f t="shared" si="5"/>
        <v>0</v>
      </c>
      <c r="O61" s="283">
        <f t="shared" si="1"/>
        <v>0</v>
      </c>
    </row>
    <row r="62" spans="1:15" ht="12.75">
      <c r="A62" s="93">
        <v>6298030001</v>
      </c>
      <c r="B62" s="275" t="s">
        <v>1147</v>
      </c>
      <c r="C62" s="275"/>
      <c r="D62" s="288">
        <v>277726.98</v>
      </c>
      <c r="E62" s="283">
        <f>VLOOKUP(A62,'[4]Φύλλο1'!$A$9:$H$845,7,FALSE)</f>
        <v>233355.56</v>
      </c>
      <c r="F62" s="288">
        <f>D62</f>
        <v>277726.98</v>
      </c>
      <c r="G62" s="283">
        <f>E62</f>
        <v>233355.56</v>
      </c>
      <c r="H62" s="288"/>
      <c r="I62" s="283"/>
      <c r="J62" s="288"/>
      <c r="K62" s="283"/>
      <c r="L62" s="288"/>
      <c r="M62" s="283"/>
      <c r="N62" s="288">
        <f t="shared" si="5"/>
        <v>0</v>
      </c>
      <c r="O62" s="283">
        <f t="shared" si="1"/>
        <v>0</v>
      </c>
    </row>
    <row r="63" spans="1:15" ht="12.75">
      <c r="A63" s="93">
        <v>6298040001</v>
      </c>
      <c r="B63" s="275" t="s">
        <v>1148</v>
      </c>
      <c r="C63" s="275"/>
      <c r="D63" s="288">
        <v>3020.22</v>
      </c>
      <c r="E63" s="283">
        <f>VLOOKUP(A63,'[4]Φύλλο1'!$A$9:$H$845,7,FALSE)</f>
        <v>2963.44</v>
      </c>
      <c r="F63" s="288">
        <f>D63*80%</f>
        <v>2416.176</v>
      </c>
      <c r="G63" s="283">
        <f>E63*80%</f>
        <v>2370.752</v>
      </c>
      <c r="H63" s="288">
        <f>D63*10%</f>
        <v>302.022</v>
      </c>
      <c r="I63" s="283">
        <f>E63*10%</f>
        <v>296.344</v>
      </c>
      <c r="J63" s="288">
        <f>D63*10%</f>
        <v>302.022</v>
      </c>
      <c r="K63" s="283">
        <f>E63*10%</f>
        <v>296.344</v>
      </c>
      <c r="L63" s="288"/>
      <c r="M63" s="283"/>
      <c r="N63" s="288">
        <f t="shared" si="5"/>
        <v>0</v>
      </c>
      <c r="O63" s="283">
        <f t="shared" si="1"/>
        <v>0</v>
      </c>
    </row>
    <row r="64" spans="1:15" ht="12.75">
      <c r="A64" s="93">
        <v>6298090001</v>
      </c>
      <c r="B64" s="275" t="s">
        <v>1149</v>
      </c>
      <c r="C64" s="275"/>
      <c r="D64" s="288">
        <v>2194251.55</v>
      </c>
      <c r="E64" s="283">
        <f>VLOOKUP(A64,'[4]Φύλλο1'!$A$9:$H$845,7,FALSE)</f>
        <v>2433431.46</v>
      </c>
      <c r="F64" s="288">
        <f>D64</f>
        <v>2194251.55</v>
      </c>
      <c r="G64" s="283">
        <f>E64</f>
        <v>2433431.46</v>
      </c>
      <c r="H64" s="288"/>
      <c r="I64" s="283"/>
      <c r="J64" s="288"/>
      <c r="K64" s="283"/>
      <c r="L64" s="288"/>
      <c r="M64" s="283"/>
      <c r="N64" s="288">
        <f t="shared" si="5"/>
        <v>0</v>
      </c>
      <c r="O64" s="283">
        <f t="shared" si="1"/>
        <v>0</v>
      </c>
    </row>
    <row r="65" spans="2:15" ht="12.75">
      <c r="B65" s="275"/>
      <c r="C65" s="275"/>
      <c r="D65" s="289">
        <f aca="true" t="shared" si="14" ref="D65:M65">SUM(D43:D64)</f>
        <v>4253179.58</v>
      </c>
      <c r="E65" s="289">
        <f t="shared" si="14"/>
        <v>4839209.82</v>
      </c>
      <c r="F65" s="289">
        <f>SUM(F43:F64)</f>
        <v>3853383.9455999993</v>
      </c>
      <c r="G65" s="284">
        <f t="shared" si="14"/>
        <v>4419855.979</v>
      </c>
      <c r="H65" s="289">
        <f>SUM(H43:H64)</f>
        <v>375308.95939999993</v>
      </c>
      <c r="I65" s="284">
        <f t="shared" si="14"/>
        <v>398694.73800000007</v>
      </c>
      <c r="J65" s="289">
        <f>SUM(J43:J64)</f>
        <v>24486.675000000003</v>
      </c>
      <c r="K65" s="284">
        <f t="shared" si="14"/>
        <v>20659.103</v>
      </c>
      <c r="L65" s="289">
        <f>SUM(L43:L64)</f>
        <v>0</v>
      </c>
      <c r="M65" s="284">
        <f t="shared" si="14"/>
        <v>0</v>
      </c>
      <c r="N65" s="289">
        <f t="shared" si="5"/>
        <v>0</v>
      </c>
      <c r="O65" s="283">
        <f t="shared" si="1"/>
        <v>0</v>
      </c>
    </row>
    <row r="66" spans="1:15" ht="12.75">
      <c r="A66" s="93">
        <v>6303000001</v>
      </c>
      <c r="B66" s="275" t="s">
        <v>1152</v>
      </c>
      <c r="C66" s="275"/>
      <c r="D66" s="288">
        <v>843</v>
      </c>
      <c r="E66" s="283"/>
      <c r="F66" s="288"/>
      <c r="G66" s="283"/>
      <c r="H66" s="288">
        <f aca="true" t="shared" si="15" ref="H66:I68">D66</f>
        <v>843</v>
      </c>
      <c r="I66" s="283">
        <f t="shared" si="15"/>
        <v>0</v>
      </c>
      <c r="J66" s="288"/>
      <c r="K66" s="283"/>
      <c r="L66" s="288"/>
      <c r="M66" s="283"/>
      <c r="N66" s="288">
        <f t="shared" si="5"/>
        <v>0</v>
      </c>
      <c r="O66" s="283">
        <f t="shared" si="1"/>
        <v>0</v>
      </c>
    </row>
    <row r="67" spans="1:15" ht="12.75">
      <c r="A67" s="93">
        <v>6303050000</v>
      </c>
      <c r="B67" s="275" t="s">
        <v>238</v>
      </c>
      <c r="C67" s="275"/>
      <c r="D67" s="288">
        <v>65</v>
      </c>
      <c r="E67" s="283"/>
      <c r="F67" s="288"/>
      <c r="G67" s="283"/>
      <c r="H67" s="288">
        <f t="shared" si="15"/>
        <v>65</v>
      </c>
      <c r="I67" s="283">
        <f t="shared" si="15"/>
        <v>0</v>
      </c>
      <c r="J67" s="288"/>
      <c r="K67" s="283"/>
      <c r="L67" s="288"/>
      <c r="M67" s="283"/>
      <c r="N67" s="288">
        <f t="shared" si="5"/>
        <v>0</v>
      </c>
      <c r="O67" s="283">
        <f t="shared" si="1"/>
        <v>0</v>
      </c>
    </row>
    <row r="68" spans="1:15" ht="12.75">
      <c r="A68" s="93">
        <v>6303050001</v>
      </c>
      <c r="B68" s="275" t="s">
        <v>239</v>
      </c>
      <c r="C68" s="275"/>
      <c r="D68" s="288"/>
      <c r="E68" s="283"/>
      <c r="F68" s="288"/>
      <c r="G68" s="283"/>
      <c r="H68" s="288">
        <f t="shared" si="15"/>
        <v>0</v>
      </c>
      <c r="I68" s="283">
        <f t="shared" si="15"/>
        <v>0</v>
      </c>
      <c r="J68" s="288"/>
      <c r="K68" s="283"/>
      <c r="L68" s="288"/>
      <c r="M68" s="283"/>
      <c r="N68" s="288">
        <f t="shared" si="5"/>
        <v>0</v>
      </c>
      <c r="O68" s="283">
        <f t="shared" si="1"/>
        <v>0</v>
      </c>
    </row>
    <row r="69" spans="2:15" ht="12.75">
      <c r="B69" s="275"/>
      <c r="C69" s="275"/>
      <c r="D69" s="289">
        <f aca="true" t="shared" si="16" ref="D69:M69">SUM(D66:D68)</f>
        <v>908</v>
      </c>
      <c r="E69" s="289">
        <f t="shared" si="16"/>
        <v>0</v>
      </c>
      <c r="F69" s="289">
        <f>SUM(F66:F68)</f>
        <v>0</v>
      </c>
      <c r="G69" s="284">
        <f t="shared" si="16"/>
        <v>0</v>
      </c>
      <c r="H69" s="289">
        <f>SUM(H66:H68)</f>
        <v>908</v>
      </c>
      <c r="I69" s="284">
        <f t="shared" si="16"/>
        <v>0</v>
      </c>
      <c r="J69" s="289">
        <f>SUM(J66:J68)</f>
        <v>0</v>
      </c>
      <c r="K69" s="284">
        <f t="shared" si="16"/>
        <v>0</v>
      </c>
      <c r="L69" s="289">
        <f>SUM(L66:L68)</f>
        <v>0</v>
      </c>
      <c r="M69" s="284">
        <f t="shared" si="16"/>
        <v>0</v>
      </c>
      <c r="N69" s="289">
        <f t="shared" si="5"/>
        <v>0</v>
      </c>
      <c r="O69" s="283">
        <f aca="true" t="shared" si="17" ref="O69:O94">M69+K69+I69+G69-E69</f>
        <v>0</v>
      </c>
    </row>
    <row r="70" spans="1:15" ht="25.5">
      <c r="A70" s="93">
        <v>6400010001</v>
      </c>
      <c r="B70" s="275" t="s">
        <v>1155</v>
      </c>
      <c r="C70" s="275"/>
      <c r="D70" s="288">
        <v>218</v>
      </c>
      <c r="E70" s="283">
        <f>VLOOKUP(A70,'[4]Φύλλο1'!$A$9:$H$845,7,FALSE)</f>
        <v>1017.58</v>
      </c>
      <c r="F70" s="288">
        <f aca="true" t="shared" si="18" ref="F70:G73">D70</f>
        <v>218</v>
      </c>
      <c r="G70" s="283">
        <f t="shared" si="18"/>
        <v>1017.58</v>
      </c>
      <c r="H70" s="288"/>
      <c r="I70" s="283"/>
      <c r="J70" s="288"/>
      <c r="K70" s="283"/>
      <c r="L70" s="288"/>
      <c r="M70" s="283"/>
      <c r="N70" s="288">
        <f t="shared" si="5"/>
        <v>0</v>
      </c>
      <c r="O70" s="283">
        <f t="shared" si="17"/>
        <v>0</v>
      </c>
    </row>
    <row r="71" spans="1:15" ht="12.75">
      <c r="A71" s="93">
        <v>6400050001</v>
      </c>
      <c r="B71" s="275" t="s">
        <v>1156</v>
      </c>
      <c r="C71" s="275"/>
      <c r="D71" s="288">
        <v>1264.08</v>
      </c>
      <c r="E71" s="283">
        <f>VLOOKUP(A71,'[4]Φύλλο1'!$A$9:$H$845,7,FALSE)</f>
        <v>1750.3</v>
      </c>
      <c r="F71" s="288">
        <f t="shared" si="18"/>
        <v>1264.08</v>
      </c>
      <c r="G71" s="283">
        <f t="shared" si="18"/>
        <v>1750.3</v>
      </c>
      <c r="H71" s="288"/>
      <c r="I71" s="283"/>
      <c r="J71" s="288"/>
      <c r="K71" s="283"/>
      <c r="L71" s="288"/>
      <c r="M71" s="283"/>
      <c r="N71" s="288">
        <f t="shared" si="5"/>
        <v>0</v>
      </c>
      <c r="O71" s="283">
        <f t="shared" si="17"/>
        <v>0</v>
      </c>
    </row>
    <row r="72" spans="1:15" ht="12.75">
      <c r="A72" s="93">
        <v>6400090001</v>
      </c>
      <c r="B72" s="275" t="s">
        <v>1157</v>
      </c>
      <c r="C72" s="275"/>
      <c r="D72" s="288">
        <v>209634.27</v>
      </c>
      <c r="E72" s="283">
        <f>VLOOKUP(A72,'[4]Φύλλο1'!$A$9:$H$845,7,FALSE)</f>
        <v>131323.95</v>
      </c>
      <c r="F72" s="288">
        <f t="shared" si="18"/>
        <v>209634.27</v>
      </c>
      <c r="G72" s="283">
        <f t="shared" si="18"/>
        <v>131323.95</v>
      </c>
      <c r="H72" s="288"/>
      <c r="I72" s="283"/>
      <c r="J72" s="288"/>
      <c r="K72" s="283"/>
      <c r="L72" s="288"/>
      <c r="M72" s="283"/>
      <c r="N72" s="288">
        <f t="shared" si="5"/>
        <v>0</v>
      </c>
      <c r="O72" s="283">
        <f t="shared" si="17"/>
        <v>0</v>
      </c>
    </row>
    <row r="73" spans="1:15" ht="38.25">
      <c r="A73" s="93">
        <v>6401000001</v>
      </c>
      <c r="B73" s="275" t="s">
        <v>0</v>
      </c>
      <c r="C73" s="275"/>
      <c r="D73" s="288">
        <v>26322.13</v>
      </c>
      <c r="E73" s="283">
        <f>VLOOKUP(A73,'[4]Φύλλο1'!$A$9:$H$845,7,FALSE)</f>
        <v>17329.17</v>
      </c>
      <c r="F73" s="288">
        <f t="shared" si="18"/>
        <v>26322.13</v>
      </c>
      <c r="G73" s="283">
        <f t="shared" si="18"/>
        <v>17329.17</v>
      </c>
      <c r="H73" s="288"/>
      <c r="I73" s="283"/>
      <c r="J73" s="288"/>
      <c r="K73" s="283"/>
      <c r="L73" s="288"/>
      <c r="M73" s="283"/>
      <c r="N73" s="288">
        <f t="shared" si="5"/>
        <v>0</v>
      </c>
      <c r="O73" s="283">
        <f t="shared" si="17"/>
        <v>0</v>
      </c>
    </row>
    <row r="74" spans="1:15" ht="25.5">
      <c r="A74" s="93">
        <v>6401010001</v>
      </c>
      <c r="B74" s="275" t="s">
        <v>1</v>
      </c>
      <c r="C74" s="275"/>
      <c r="D74" s="288">
        <v>6328.23</v>
      </c>
      <c r="E74" s="283">
        <f>VLOOKUP(A74,'[4]Φύλλο1'!$A$9:$H$845,7,FALSE)</f>
        <v>5665.65</v>
      </c>
      <c r="F74" s="288">
        <f>D74*80%</f>
        <v>5062.584</v>
      </c>
      <c r="G74" s="283">
        <f>E74*80%</f>
        <v>4532.5199999999995</v>
      </c>
      <c r="H74" s="288">
        <f>D74*10%</f>
        <v>632.823</v>
      </c>
      <c r="I74" s="283">
        <f>E74*10%</f>
        <v>566.5649999999999</v>
      </c>
      <c r="J74" s="288">
        <f>D74*10%</f>
        <v>632.823</v>
      </c>
      <c r="K74" s="283">
        <f>E74*10%</f>
        <v>566.5649999999999</v>
      </c>
      <c r="L74" s="288"/>
      <c r="M74" s="283"/>
      <c r="N74" s="288">
        <f aca="true" t="shared" si="19" ref="N74:N94">L74+J74+H74+F74-D74</f>
        <v>0</v>
      </c>
      <c r="O74" s="283">
        <f t="shared" si="17"/>
        <v>0</v>
      </c>
    </row>
    <row r="75" spans="1:15" ht="25.5">
      <c r="A75" s="93">
        <v>6401110001</v>
      </c>
      <c r="B75" s="275" t="s">
        <v>2</v>
      </c>
      <c r="C75" s="275"/>
      <c r="D75" s="288">
        <v>44350.86</v>
      </c>
      <c r="E75" s="283">
        <f>VLOOKUP(A75,'[4]Φύλλο1'!$A$9:$H$845,7,FALSE)</f>
        <v>24377.49</v>
      </c>
      <c r="F75" s="288">
        <f>D75</f>
        <v>44350.86</v>
      </c>
      <c r="G75" s="283">
        <f>E75</f>
        <v>24377.49</v>
      </c>
      <c r="H75" s="288"/>
      <c r="I75" s="283"/>
      <c r="J75" s="288"/>
      <c r="K75" s="283"/>
      <c r="L75" s="288"/>
      <c r="M75" s="283"/>
      <c r="N75" s="288">
        <f t="shared" si="19"/>
        <v>0</v>
      </c>
      <c r="O75" s="283">
        <f t="shared" si="17"/>
        <v>0</v>
      </c>
    </row>
    <row r="76" spans="1:15" ht="12.75">
      <c r="A76" s="93">
        <v>6402000001</v>
      </c>
      <c r="B76" s="275" t="s">
        <v>3</v>
      </c>
      <c r="C76" s="275"/>
      <c r="D76" s="288">
        <v>25603.56</v>
      </c>
      <c r="E76" s="283">
        <f>VLOOKUP(A76,'[4]Φύλλο1'!$A$9:$H$845,7,FALSE)</f>
        <v>42585.69</v>
      </c>
      <c r="F76" s="288"/>
      <c r="G76" s="283"/>
      <c r="H76" s="288"/>
      <c r="I76" s="283"/>
      <c r="J76" s="288">
        <f>D76</f>
        <v>25603.56</v>
      </c>
      <c r="K76" s="283">
        <f>E76</f>
        <v>42585.69</v>
      </c>
      <c r="L76" s="288"/>
      <c r="M76" s="283"/>
      <c r="N76" s="288">
        <f t="shared" si="19"/>
        <v>0</v>
      </c>
      <c r="O76" s="283">
        <f t="shared" si="17"/>
        <v>0</v>
      </c>
    </row>
    <row r="77" spans="1:15" ht="25.5">
      <c r="A77" s="93">
        <v>6403020001</v>
      </c>
      <c r="B77" s="275" t="s">
        <v>4</v>
      </c>
      <c r="C77" s="275"/>
      <c r="D77" s="288">
        <v>1500</v>
      </c>
      <c r="E77" s="283"/>
      <c r="F77" s="288"/>
      <c r="G77" s="283"/>
      <c r="H77" s="288"/>
      <c r="I77" s="283"/>
      <c r="J77" s="288">
        <f>D77</f>
        <v>1500</v>
      </c>
      <c r="K77" s="283">
        <f>E77</f>
        <v>0</v>
      </c>
      <c r="L77" s="288"/>
      <c r="M77" s="283"/>
      <c r="N77" s="288">
        <f t="shared" si="19"/>
        <v>0</v>
      </c>
      <c r="O77" s="283">
        <f t="shared" si="17"/>
        <v>0</v>
      </c>
    </row>
    <row r="78" spans="1:15" ht="12.75">
      <c r="A78" s="93">
        <v>6405000001</v>
      </c>
      <c r="B78" s="275" t="s">
        <v>878</v>
      </c>
      <c r="C78" s="275"/>
      <c r="D78" s="288">
        <v>228.25</v>
      </c>
      <c r="E78" s="283"/>
      <c r="F78" s="288"/>
      <c r="G78" s="283"/>
      <c r="H78" s="288">
        <f>D78</f>
        <v>228.25</v>
      </c>
      <c r="I78" s="283"/>
      <c r="J78" s="288"/>
      <c r="K78" s="283"/>
      <c r="L78" s="288"/>
      <c r="M78" s="283"/>
      <c r="N78" s="288">
        <f t="shared" si="19"/>
        <v>0</v>
      </c>
      <c r="O78" s="283">
        <f t="shared" si="17"/>
        <v>0</v>
      </c>
    </row>
    <row r="79" spans="1:15" ht="12.75">
      <c r="A79" s="93">
        <v>6407000001</v>
      </c>
      <c r="B79" s="275" t="s">
        <v>5</v>
      </c>
      <c r="C79" s="275"/>
      <c r="D79" s="288"/>
      <c r="E79" s="283"/>
      <c r="F79" s="288"/>
      <c r="G79" s="283"/>
      <c r="H79" s="288"/>
      <c r="I79" s="283"/>
      <c r="J79" s="288">
        <f>D79</f>
        <v>0</v>
      </c>
      <c r="K79" s="283">
        <f>E79</f>
        <v>0</v>
      </c>
      <c r="L79" s="288"/>
      <c r="M79" s="283"/>
      <c r="N79" s="288">
        <f t="shared" si="19"/>
        <v>0</v>
      </c>
      <c r="O79" s="283">
        <f t="shared" si="17"/>
        <v>0</v>
      </c>
    </row>
    <row r="80" spans="1:15" ht="12.75">
      <c r="A80" s="93">
        <v>6409000001</v>
      </c>
      <c r="B80" s="275" t="s">
        <v>240</v>
      </c>
      <c r="C80" s="275"/>
      <c r="D80" s="288"/>
      <c r="E80" s="283"/>
      <c r="F80" s="288"/>
      <c r="G80" s="283"/>
      <c r="H80" s="288"/>
      <c r="I80" s="283"/>
      <c r="J80" s="288">
        <f>D80</f>
        <v>0</v>
      </c>
      <c r="K80" s="283">
        <f>E80</f>
        <v>0</v>
      </c>
      <c r="L80" s="288"/>
      <c r="M80" s="283"/>
      <c r="N80" s="288">
        <f t="shared" si="19"/>
        <v>0</v>
      </c>
      <c r="O80" s="283">
        <f t="shared" si="17"/>
        <v>0</v>
      </c>
    </row>
    <row r="81" spans="1:15" ht="25.5">
      <c r="A81" s="93">
        <v>6498040001</v>
      </c>
      <c r="B81" s="275" t="s">
        <v>6</v>
      </c>
      <c r="C81" s="275"/>
      <c r="D81" s="288"/>
      <c r="E81" s="283">
        <f>VLOOKUP(A81,'[4]Φύλλο1'!$A$9:$H$845,7,FALSE)</f>
        <v>63852.56</v>
      </c>
      <c r="F81" s="288">
        <f aca="true" t="shared" si="20" ref="F81:G83">D81</f>
        <v>0</v>
      </c>
      <c r="G81" s="283">
        <f t="shared" si="20"/>
        <v>63852.56</v>
      </c>
      <c r="H81" s="288"/>
      <c r="I81" s="283"/>
      <c r="J81" s="288"/>
      <c r="K81" s="283"/>
      <c r="L81" s="288"/>
      <c r="M81" s="283"/>
      <c r="N81" s="288">
        <f t="shared" si="19"/>
        <v>0</v>
      </c>
      <c r="O81" s="283">
        <f t="shared" si="17"/>
        <v>0</v>
      </c>
    </row>
    <row r="82" spans="1:15" ht="12.75">
      <c r="A82" s="93">
        <v>6498050001</v>
      </c>
      <c r="B82" s="275" t="s">
        <v>241</v>
      </c>
      <c r="C82" s="275"/>
      <c r="D82" s="288"/>
      <c r="E82" s="283"/>
      <c r="F82" s="288">
        <f t="shared" si="20"/>
        <v>0</v>
      </c>
      <c r="G82" s="283">
        <f t="shared" si="20"/>
        <v>0</v>
      </c>
      <c r="H82" s="288"/>
      <c r="I82" s="283"/>
      <c r="J82" s="288"/>
      <c r="K82" s="283"/>
      <c r="L82" s="288"/>
      <c r="M82" s="283"/>
      <c r="N82" s="288">
        <f t="shared" si="19"/>
        <v>0</v>
      </c>
      <c r="O82" s="283">
        <f t="shared" si="17"/>
        <v>0</v>
      </c>
    </row>
    <row r="83" spans="1:15" ht="25.5">
      <c r="A83" s="93">
        <v>6498140001</v>
      </c>
      <c r="B83" s="275" t="s">
        <v>242</v>
      </c>
      <c r="C83" s="275"/>
      <c r="D83" s="288">
        <v>7759.57</v>
      </c>
      <c r="E83" s="283">
        <f>VLOOKUP(A83,'[4]Φύλλο1'!$A$9:$H$845,7,FALSE)</f>
        <v>7714.73</v>
      </c>
      <c r="F83" s="288">
        <f t="shared" si="20"/>
        <v>7759.57</v>
      </c>
      <c r="G83" s="283">
        <f t="shared" si="20"/>
        <v>7714.73</v>
      </c>
      <c r="H83" s="288"/>
      <c r="I83" s="283"/>
      <c r="J83" s="288"/>
      <c r="K83" s="283"/>
      <c r="L83" s="288"/>
      <c r="M83" s="283"/>
      <c r="N83" s="288">
        <f t="shared" si="19"/>
        <v>0</v>
      </c>
      <c r="O83" s="283">
        <f t="shared" si="17"/>
        <v>0</v>
      </c>
    </row>
    <row r="84" spans="1:15" ht="12.75">
      <c r="A84" s="93">
        <v>6498190001</v>
      </c>
      <c r="B84" s="275" t="s">
        <v>7</v>
      </c>
      <c r="C84" s="275"/>
      <c r="D84" s="288">
        <v>213431.86</v>
      </c>
      <c r="E84" s="283">
        <f>VLOOKUP(A84,'[4]Φύλλο1'!$A$9:$H$845,7,FALSE)</f>
        <v>250234.04</v>
      </c>
      <c r="F84" s="288">
        <f>D84*80%</f>
        <v>170745.488</v>
      </c>
      <c r="G84" s="283">
        <f>E84*80%</f>
        <v>200187.23200000002</v>
      </c>
      <c r="H84" s="288">
        <f>D84*10%</f>
        <v>21343.186</v>
      </c>
      <c r="I84" s="283">
        <f>E84*10%</f>
        <v>25023.404000000002</v>
      </c>
      <c r="J84" s="288">
        <f>D84*10%</f>
        <v>21343.186</v>
      </c>
      <c r="K84" s="283">
        <f>E84*10%</f>
        <v>25023.404000000002</v>
      </c>
      <c r="L84" s="288"/>
      <c r="M84" s="283"/>
      <c r="N84" s="288">
        <f t="shared" si="19"/>
        <v>0</v>
      </c>
      <c r="O84" s="283">
        <f t="shared" si="17"/>
        <v>0</v>
      </c>
    </row>
    <row r="85" spans="2:15" ht="12.75">
      <c r="B85" s="275"/>
      <c r="C85" s="275"/>
      <c r="D85" s="289">
        <f aca="true" t="shared" si="21" ref="D85:M85">SUM(D70:D84)</f>
        <v>536640.81</v>
      </c>
      <c r="E85" s="289">
        <f t="shared" si="21"/>
        <v>545851.16</v>
      </c>
      <c r="F85" s="289">
        <f>SUM(F70:F84)</f>
        <v>465356.982</v>
      </c>
      <c r="G85" s="284">
        <f t="shared" si="21"/>
        <v>452085.532</v>
      </c>
      <c r="H85" s="289">
        <f>SUM(H70:H84)</f>
        <v>22204.259000000002</v>
      </c>
      <c r="I85" s="284">
        <f t="shared" si="21"/>
        <v>25589.969</v>
      </c>
      <c r="J85" s="289">
        <f>SUM(J70:J84)</f>
        <v>49079.569</v>
      </c>
      <c r="K85" s="284">
        <f t="shared" si="21"/>
        <v>68175.65900000001</v>
      </c>
      <c r="L85" s="289">
        <f>SUM(L70:L84)</f>
        <v>0</v>
      </c>
      <c r="M85" s="284">
        <f t="shared" si="21"/>
        <v>0</v>
      </c>
      <c r="N85" s="289">
        <f t="shared" si="19"/>
        <v>0</v>
      </c>
      <c r="O85" s="283">
        <f t="shared" si="17"/>
        <v>0</v>
      </c>
    </row>
    <row r="86" spans="1:15" ht="12.75">
      <c r="A86" s="93">
        <v>6512000000</v>
      </c>
      <c r="B86" s="275" t="s">
        <v>10</v>
      </c>
      <c r="C86" s="275"/>
      <c r="D86" s="288">
        <v>1357.21</v>
      </c>
      <c r="E86" s="283">
        <f>VLOOKUP(A86,'[4]Φύλλο1'!$A$9:$H$845,7,FALSE)</f>
        <v>1863.44</v>
      </c>
      <c r="F86" s="288"/>
      <c r="G86" s="283"/>
      <c r="H86" s="288"/>
      <c r="I86" s="283"/>
      <c r="J86" s="288"/>
      <c r="K86" s="283"/>
      <c r="L86" s="288">
        <f>D86</f>
        <v>1357.21</v>
      </c>
      <c r="M86" s="283">
        <f>E86</f>
        <v>1863.44</v>
      </c>
      <c r="N86" s="288">
        <f t="shared" si="19"/>
        <v>0</v>
      </c>
      <c r="O86" s="283">
        <f t="shared" si="17"/>
        <v>0</v>
      </c>
    </row>
    <row r="87" spans="2:15" ht="12.75">
      <c r="B87" s="275"/>
      <c r="C87" s="275"/>
      <c r="D87" s="289">
        <f aca="true" t="shared" si="22" ref="D87:M87">SUM(D86)</f>
        <v>1357.21</v>
      </c>
      <c r="E87" s="289">
        <f t="shared" si="22"/>
        <v>1863.44</v>
      </c>
      <c r="F87" s="289">
        <f>SUM(F86)</f>
        <v>0</v>
      </c>
      <c r="G87" s="284">
        <f t="shared" si="22"/>
        <v>0</v>
      </c>
      <c r="H87" s="289">
        <f>SUM(H86)</f>
        <v>0</v>
      </c>
      <c r="I87" s="284">
        <f t="shared" si="22"/>
        <v>0</v>
      </c>
      <c r="J87" s="289">
        <f>SUM(J86)</f>
        <v>0</v>
      </c>
      <c r="K87" s="284">
        <f t="shared" si="22"/>
        <v>0</v>
      </c>
      <c r="L87" s="289">
        <f>SUM(L86)</f>
        <v>1357.21</v>
      </c>
      <c r="M87" s="284">
        <f t="shared" si="22"/>
        <v>1863.44</v>
      </c>
      <c r="N87" s="289">
        <f t="shared" si="19"/>
        <v>0</v>
      </c>
      <c r="O87" s="283">
        <f t="shared" si="17"/>
        <v>0</v>
      </c>
    </row>
    <row r="88" spans="1:15" ht="25.5">
      <c r="A88" s="93">
        <v>6601001001</v>
      </c>
      <c r="B88" s="275" t="s">
        <v>243</v>
      </c>
      <c r="C88" s="275"/>
      <c r="D88" s="288">
        <v>943896.52</v>
      </c>
      <c r="E88" s="283">
        <f>VLOOKUP(A88,'[4]Φύλλο1'!$A$9:$H$845,7,FALSE)</f>
        <v>985439.35</v>
      </c>
      <c r="F88" s="288">
        <f>D88*80%</f>
        <v>755117.216</v>
      </c>
      <c r="G88" s="283">
        <f>E88*80%</f>
        <v>788351.48</v>
      </c>
      <c r="H88" s="288">
        <f>D88-F88</f>
        <v>188779.304</v>
      </c>
      <c r="I88" s="283">
        <f>E88-G88</f>
        <v>197087.87</v>
      </c>
      <c r="J88" s="288"/>
      <c r="K88" s="283"/>
      <c r="L88" s="288"/>
      <c r="M88" s="283"/>
      <c r="N88" s="288">
        <f t="shared" si="19"/>
        <v>0</v>
      </c>
      <c r="O88" s="283">
        <f t="shared" si="17"/>
        <v>0</v>
      </c>
    </row>
    <row r="89" spans="1:15" ht="12.75">
      <c r="A89" s="93">
        <v>6602001001</v>
      </c>
      <c r="B89" s="275" t="s">
        <v>244</v>
      </c>
      <c r="C89" s="275"/>
      <c r="D89" s="288">
        <v>1496861.13</v>
      </c>
      <c r="E89" s="283">
        <f>VLOOKUP(A89,'[4]Φύλλο1'!$A$9:$H$845,7,FALSE)</f>
        <v>1236527.83</v>
      </c>
      <c r="F89" s="288">
        <f>D89</f>
        <v>1496861.13</v>
      </c>
      <c r="G89" s="283">
        <f>E89</f>
        <v>1236527.83</v>
      </c>
      <c r="H89" s="288"/>
      <c r="I89" s="283"/>
      <c r="J89" s="288"/>
      <c r="K89" s="283"/>
      <c r="L89" s="288"/>
      <c r="M89" s="283"/>
      <c r="N89" s="288">
        <f t="shared" si="19"/>
        <v>0</v>
      </c>
      <c r="O89" s="283">
        <f t="shared" si="17"/>
        <v>0</v>
      </c>
    </row>
    <row r="90" spans="1:15" ht="12.75">
      <c r="A90" s="93">
        <v>6603001001</v>
      </c>
      <c r="B90" s="275" t="s">
        <v>245</v>
      </c>
      <c r="C90" s="275"/>
      <c r="D90" s="288">
        <v>52175.53</v>
      </c>
      <c r="E90" s="283">
        <f>VLOOKUP(A90,'[4]Φύλλο1'!$A$9:$H$845,7,FALSE)</f>
        <v>70477.74</v>
      </c>
      <c r="F90" s="288">
        <f>D90</f>
        <v>52175.53</v>
      </c>
      <c r="G90" s="283">
        <f>E90</f>
        <v>70477.74</v>
      </c>
      <c r="H90" s="288"/>
      <c r="I90" s="283"/>
      <c r="J90" s="288"/>
      <c r="K90" s="283"/>
      <c r="L90" s="288"/>
      <c r="M90" s="283"/>
      <c r="N90" s="288">
        <f t="shared" si="19"/>
        <v>0</v>
      </c>
      <c r="O90" s="283">
        <f t="shared" si="17"/>
        <v>0</v>
      </c>
    </row>
    <row r="91" spans="1:15" ht="12.75">
      <c r="A91" s="93">
        <v>6604001001</v>
      </c>
      <c r="B91" s="275" t="s">
        <v>246</v>
      </c>
      <c r="C91" s="275"/>
      <c r="D91" s="288">
        <v>425252.42</v>
      </c>
      <c r="E91" s="283">
        <f>VLOOKUP(A91,'[4]Φύλλο1'!$A$9:$H$845,7,FALSE)</f>
        <v>301301.66</v>
      </c>
      <c r="F91" s="288">
        <f>D91*15%</f>
        <v>63787.863</v>
      </c>
      <c r="G91" s="283">
        <f>E91*15%</f>
        <v>45195.248999999996</v>
      </c>
      <c r="H91" s="288">
        <f>D91*80%</f>
        <v>340201.936</v>
      </c>
      <c r="I91" s="283">
        <f>E91*80%</f>
        <v>241041.32799999998</v>
      </c>
      <c r="J91" s="288">
        <f>D91*5%</f>
        <v>21262.621</v>
      </c>
      <c r="K91" s="283">
        <f>E91*5%</f>
        <v>15065.082999999999</v>
      </c>
      <c r="L91" s="288"/>
      <c r="M91" s="283"/>
      <c r="N91" s="288">
        <f t="shared" si="19"/>
        <v>0</v>
      </c>
      <c r="O91" s="283">
        <f t="shared" si="17"/>
        <v>0</v>
      </c>
    </row>
    <row r="92" spans="1:15" ht="25.5">
      <c r="A92" s="93">
        <v>6605001001</v>
      </c>
      <c r="B92" s="275" t="s">
        <v>247</v>
      </c>
      <c r="C92" s="275"/>
      <c r="D92" s="288">
        <v>6762.65</v>
      </c>
      <c r="E92" s="283">
        <f>VLOOKUP(A92,'[4]Φύλλο1'!$A$9:$H$845,7,FALSE)</f>
        <v>6762.65</v>
      </c>
      <c r="F92" s="288"/>
      <c r="G92" s="283"/>
      <c r="H92" s="288">
        <f>D92</f>
        <v>6762.65</v>
      </c>
      <c r="I92" s="283">
        <f>E92</f>
        <v>6762.65</v>
      </c>
      <c r="J92" s="288"/>
      <c r="K92" s="283"/>
      <c r="L92" s="288"/>
      <c r="M92" s="283"/>
      <c r="N92" s="288">
        <f t="shared" si="19"/>
        <v>0</v>
      </c>
      <c r="O92" s="283">
        <f t="shared" si="17"/>
        <v>0</v>
      </c>
    </row>
    <row r="93" spans="2:15" ht="12.75">
      <c r="B93" s="275"/>
      <c r="C93" s="275"/>
      <c r="D93" s="289">
        <f aca="true" t="shared" si="23" ref="D93:M93">SUM(D88:D92)</f>
        <v>2924948.2499999995</v>
      </c>
      <c r="E93" s="289">
        <f t="shared" si="23"/>
        <v>2600509.2300000004</v>
      </c>
      <c r="F93" s="289">
        <f>SUM(F88:F92)</f>
        <v>2367941.7389999996</v>
      </c>
      <c r="G93" s="284">
        <f t="shared" si="23"/>
        <v>2140552.299</v>
      </c>
      <c r="H93" s="289">
        <f>SUM(H88:H92)</f>
        <v>535743.89</v>
      </c>
      <c r="I93" s="284">
        <f t="shared" si="23"/>
        <v>444891.848</v>
      </c>
      <c r="J93" s="289">
        <f>SUM(J88:J92)</f>
        <v>21262.621</v>
      </c>
      <c r="K93" s="284">
        <f t="shared" si="23"/>
        <v>15065.082999999999</v>
      </c>
      <c r="L93" s="289">
        <f>SUM(L88:L92)</f>
        <v>0</v>
      </c>
      <c r="M93" s="284">
        <f t="shared" si="23"/>
        <v>0</v>
      </c>
      <c r="N93" s="289">
        <f t="shared" si="19"/>
        <v>0</v>
      </c>
      <c r="O93" s="283">
        <f t="shared" si="17"/>
        <v>0</v>
      </c>
    </row>
    <row r="94" spans="1:15" ht="12.75">
      <c r="A94" s="7">
        <v>68</v>
      </c>
      <c r="B94" s="276"/>
      <c r="C94" s="276"/>
      <c r="D94" s="506"/>
      <c r="E94" s="284">
        <v>112899.78</v>
      </c>
      <c r="F94" s="506"/>
      <c r="G94" s="284"/>
      <c r="H94" s="506"/>
      <c r="I94" s="284">
        <f>E94</f>
        <v>112899.78</v>
      </c>
      <c r="J94" s="506"/>
      <c r="K94" s="284"/>
      <c r="L94" s="506"/>
      <c r="M94" s="284"/>
      <c r="N94" s="506">
        <f t="shared" si="19"/>
        <v>0</v>
      </c>
      <c r="O94" s="284">
        <f t="shared" si="17"/>
        <v>0</v>
      </c>
    </row>
    <row r="95" spans="2:15" ht="13.5" thickBot="1">
      <c r="B95" s="275"/>
      <c r="C95" s="275"/>
      <c r="D95" s="285">
        <f aca="true" t="shared" si="24" ref="D95:I95">D93+D87+D85+D69+D65+D42+D32+D94</f>
        <v>65815157.45999999</v>
      </c>
      <c r="E95" s="285">
        <f t="shared" si="24"/>
        <v>60196543.089999996</v>
      </c>
      <c r="F95" s="285">
        <f t="shared" si="24"/>
        <v>59123370.2336</v>
      </c>
      <c r="G95" s="285">
        <f t="shared" si="24"/>
        <v>54140491.971999995</v>
      </c>
      <c r="H95" s="285">
        <f t="shared" si="24"/>
        <v>6586878.4214</v>
      </c>
      <c r="I95" s="285">
        <f t="shared" si="24"/>
        <v>5943803.613</v>
      </c>
      <c r="J95" s="290">
        <f aca="true" t="shared" si="25" ref="J95:O95">J93+J87+J85+J69+J65+J42+J32</f>
        <v>103551.595</v>
      </c>
      <c r="K95" s="285">
        <f t="shared" si="25"/>
        <v>110384.06500000002</v>
      </c>
      <c r="L95" s="290">
        <f t="shared" si="25"/>
        <v>1357.21</v>
      </c>
      <c r="M95" s="285">
        <f t="shared" si="25"/>
        <v>1863.44</v>
      </c>
      <c r="N95" s="290">
        <f t="shared" si="25"/>
        <v>0</v>
      </c>
      <c r="O95" s="285">
        <f t="shared" si="25"/>
        <v>0</v>
      </c>
    </row>
    <row r="96" spans="2:15" ht="12.75" thickTop="1">
      <c r="B96" s="275"/>
      <c r="C96" s="275"/>
      <c r="D96" s="280"/>
      <c r="E96" s="280"/>
      <c r="F96" s="310"/>
      <c r="G96" s="5"/>
      <c r="H96" s="280"/>
      <c r="I96" s="5"/>
      <c r="J96" s="280"/>
      <c r="K96" s="5"/>
      <c r="L96" s="280"/>
      <c r="M96" s="5"/>
      <c r="N96" s="280"/>
      <c r="O96" s="5"/>
    </row>
    <row r="97" spans="2:15" ht="12.75">
      <c r="B97" s="275"/>
      <c r="C97" s="275"/>
      <c r="D97" s="280"/>
      <c r="E97" s="280"/>
      <c r="F97" s="280"/>
      <c r="G97" s="5"/>
      <c r="H97" s="280"/>
      <c r="I97" s="5"/>
      <c r="J97" s="280"/>
      <c r="K97" s="5"/>
      <c r="L97" s="280"/>
      <c r="M97" s="5"/>
      <c r="N97" s="280"/>
      <c r="O97" s="5"/>
    </row>
    <row r="98" spans="2:15" ht="12.75">
      <c r="B98" s="275"/>
      <c r="C98" s="275"/>
      <c r="D98" s="280">
        <f>F95+H95+J95+L95+N95</f>
        <v>65815157.46</v>
      </c>
      <c r="E98" s="80">
        <f>G95+I95+K95+M95+O95</f>
        <v>60196543.08999999</v>
      </c>
      <c r="F98" s="80"/>
      <c r="G98" s="5"/>
      <c r="H98" s="280"/>
      <c r="I98" s="5"/>
      <c r="J98" s="280"/>
      <c r="K98" s="5"/>
      <c r="L98" s="280"/>
      <c r="M98" s="5"/>
      <c r="N98" s="280"/>
      <c r="O98" s="5"/>
    </row>
    <row r="99" spans="2:15" ht="12.75">
      <c r="B99" s="275"/>
      <c r="C99" s="275"/>
      <c r="D99" s="280"/>
      <c r="E99" s="280"/>
      <c r="F99" s="280"/>
      <c r="G99" s="5"/>
      <c r="H99" s="280"/>
      <c r="I99" s="5"/>
      <c r="J99" s="280"/>
      <c r="K99" s="5"/>
      <c r="L99" s="280"/>
      <c r="M99" s="5"/>
      <c r="N99" s="280"/>
      <c r="O99" s="5"/>
    </row>
    <row r="100" spans="2:15" ht="12.75">
      <c r="B100" s="275"/>
      <c r="C100" s="275"/>
      <c r="D100" s="293">
        <f>D95-D98</f>
        <v>0</v>
      </c>
      <c r="E100" s="293">
        <f>E95-E98</f>
        <v>0</v>
      </c>
      <c r="F100" s="280"/>
      <c r="G100" s="5"/>
      <c r="H100" s="280"/>
      <c r="I100" s="5"/>
      <c r="J100" s="280"/>
      <c r="K100" s="5"/>
      <c r="L100" s="280"/>
      <c r="M100" s="5"/>
      <c r="N100" s="280"/>
      <c r="O100" s="5"/>
    </row>
    <row r="101" spans="2:15" ht="12.75">
      <c r="B101" s="275"/>
      <c r="C101" s="275"/>
      <c r="D101" s="280"/>
      <c r="E101" s="283"/>
      <c r="F101" s="280"/>
      <c r="G101" s="5"/>
      <c r="H101" s="280"/>
      <c r="I101" s="5"/>
      <c r="J101" s="280"/>
      <c r="K101" s="5"/>
      <c r="L101" s="280"/>
      <c r="M101" s="5"/>
      <c r="N101" s="280"/>
      <c r="O101" s="5"/>
    </row>
    <row r="102" spans="2:15" ht="12.75">
      <c r="B102" s="2"/>
      <c r="C102" s="5"/>
      <c r="D102" s="80"/>
      <c r="E102" s="294" t="s">
        <v>1004</v>
      </c>
      <c r="F102" s="286">
        <f>'ΓΕΝΙΚΗ ΕΚΜΕΤΑΛΛΕΥΣΗ'!D11</f>
        <v>34570984.37</v>
      </c>
      <c r="G102" s="282">
        <f>'ΓΕΝΙΚΗ ΕΚΜΕΤΑΛΛΕΥΣΗ'!C11</f>
        <v>23921046.8</v>
      </c>
      <c r="H102" s="280"/>
      <c r="I102" s="5"/>
      <c r="J102" s="280"/>
      <c r="K102" s="5"/>
      <c r="L102" s="280"/>
      <c r="M102" s="5"/>
      <c r="N102" s="280"/>
      <c r="O102" s="5"/>
    </row>
    <row r="103" spans="2:15" ht="12.75">
      <c r="B103" s="275"/>
      <c r="C103" s="275"/>
      <c r="D103" s="280"/>
      <c r="E103" s="280"/>
      <c r="F103" s="280"/>
      <c r="G103" s="5"/>
      <c r="H103" s="280"/>
      <c r="I103" s="5"/>
      <c r="J103" s="280"/>
      <c r="K103" s="5"/>
      <c r="L103" s="280"/>
      <c r="M103" s="5"/>
      <c r="N103" s="280"/>
      <c r="O103" s="5"/>
    </row>
    <row r="104" spans="2:15" ht="13.5" thickBot="1">
      <c r="B104" s="275"/>
      <c r="C104" s="275"/>
      <c r="D104" s="280"/>
      <c r="E104" s="280"/>
      <c r="F104" s="311">
        <f>F95+F102</f>
        <v>93694354.6036</v>
      </c>
      <c r="G104" s="311">
        <f>G95+G102</f>
        <v>78061538.772</v>
      </c>
      <c r="H104" s="280"/>
      <c r="I104" s="5"/>
      <c r="J104" s="280"/>
      <c r="K104" s="5"/>
      <c r="L104" s="280"/>
      <c r="M104" s="5"/>
      <c r="N104" s="280"/>
      <c r="O104" s="5"/>
    </row>
    <row r="105" spans="2:15" ht="12.75" thickTop="1">
      <c r="B105" s="275"/>
      <c r="C105" s="275"/>
      <c r="D105" s="280"/>
      <c r="E105" s="280"/>
      <c r="F105" s="280"/>
      <c r="G105" s="5"/>
      <c r="H105" s="280"/>
      <c r="I105" s="5"/>
      <c r="J105" s="280"/>
      <c r="K105" s="5"/>
      <c r="L105" s="280"/>
      <c r="M105" s="5"/>
      <c r="N105" s="280"/>
      <c r="O105" s="5"/>
    </row>
    <row r="106" spans="2:15" ht="12.75">
      <c r="B106" s="5"/>
      <c r="C106" s="295"/>
      <c r="D106" s="296" t="s">
        <v>1005</v>
      </c>
      <c r="E106" s="497" t="s">
        <v>165</v>
      </c>
      <c r="F106" s="298">
        <v>34570984.37</v>
      </c>
      <c r="G106" s="496">
        <f>'ΓΕΝΙΚΗ ΕΚΜΕΤΑΛΛΕΥΣΗ'!C11</f>
        <v>23921046.8</v>
      </c>
      <c r="H106" s="298"/>
      <c r="I106" s="5"/>
      <c r="J106" s="298"/>
      <c r="K106" s="5"/>
      <c r="L106" s="298"/>
      <c r="M106" s="5"/>
      <c r="N106" s="280"/>
      <c r="O106" s="5"/>
    </row>
    <row r="107" spans="2:15" ht="12.75">
      <c r="B107" s="5"/>
      <c r="C107" s="299">
        <v>60</v>
      </c>
      <c r="D107" s="247" t="s">
        <v>1006</v>
      </c>
      <c r="E107" s="495" t="s">
        <v>165</v>
      </c>
      <c r="F107" s="335">
        <f aca="true" t="shared" si="26" ref="F107:M107">F32</f>
        <v>51407064.722</v>
      </c>
      <c r="G107" s="335">
        <f t="shared" si="26"/>
        <v>46305841.91199999</v>
      </c>
      <c r="H107" s="337">
        <f t="shared" si="26"/>
        <v>5524622.338</v>
      </c>
      <c r="I107" s="337">
        <f t="shared" si="26"/>
        <v>4890675.677999999</v>
      </c>
      <c r="J107" s="337">
        <f t="shared" si="26"/>
        <v>8722.73</v>
      </c>
      <c r="K107" s="337">
        <f t="shared" si="26"/>
        <v>6484.22</v>
      </c>
      <c r="L107" s="337">
        <f t="shared" si="26"/>
        <v>0</v>
      </c>
      <c r="M107" s="337">
        <f t="shared" si="26"/>
        <v>0</v>
      </c>
      <c r="N107" s="338"/>
      <c r="O107" s="5"/>
    </row>
    <row r="108" spans="2:15" ht="12.75">
      <c r="B108" s="5"/>
      <c r="C108" s="299">
        <v>61</v>
      </c>
      <c r="D108" s="247" t="s">
        <v>1007</v>
      </c>
      <c r="E108" s="495" t="s">
        <v>165</v>
      </c>
      <c r="F108" s="335">
        <v>1029622.84</v>
      </c>
      <c r="G108" s="335">
        <f aca="true" t="shared" si="27" ref="G108:M108">G42</f>
        <v>822156.25</v>
      </c>
      <c r="H108" s="337">
        <f t="shared" si="27"/>
        <v>128090.97499999999</v>
      </c>
      <c r="I108" s="337">
        <f t="shared" si="27"/>
        <v>71051.6</v>
      </c>
      <c r="J108" s="337">
        <f t="shared" si="27"/>
        <v>0</v>
      </c>
      <c r="K108" s="337">
        <f t="shared" si="27"/>
        <v>0</v>
      </c>
      <c r="L108" s="337">
        <f t="shared" si="27"/>
        <v>0</v>
      </c>
      <c r="M108" s="337">
        <f t="shared" si="27"/>
        <v>0</v>
      </c>
      <c r="N108" s="338"/>
      <c r="O108" s="5"/>
    </row>
    <row r="109" spans="2:15" ht="12.75">
      <c r="B109" s="5"/>
      <c r="C109" s="299">
        <v>62</v>
      </c>
      <c r="D109" s="247" t="s">
        <v>1129</v>
      </c>
      <c r="E109" s="495" t="s">
        <v>165</v>
      </c>
      <c r="F109" s="335">
        <f aca="true" t="shared" si="28" ref="F109:M109">F65</f>
        <v>3853383.9455999993</v>
      </c>
      <c r="G109" s="335">
        <f t="shared" si="28"/>
        <v>4419855.979</v>
      </c>
      <c r="H109" s="337">
        <f t="shared" si="28"/>
        <v>375308.95939999993</v>
      </c>
      <c r="I109" s="337">
        <f t="shared" si="28"/>
        <v>398694.73800000007</v>
      </c>
      <c r="J109" s="337">
        <f t="shared" si="28"/>
        <v>24486.675000000003</v>
      </c>
      <c r="K109" s="337">
        <f t="shared" si="28"/>
        <v>20659.103</v>
      </c>
      <c r="L109" s="337">
        <f t="shared" si="28"/>
        <v>0</v>
      </c>
      <c r="M109" s="337">
        <f t="shared" si="28"/>
        <v>0</v>
      </c>
      <c r="N109" s="338"/>
      <c r="O109" s="5"/>
    </row>
    <row r="110" spans="2:15" ht="12.75">
      <c r="B110" s="5"/>
      <c r="C110" s="299">
        <v>63</v>
      </c>
      <c r="D110" s="269" t="s">
        <v>1151</v>
      </c>
      <c r="E110" s="495"/>
      <c r="F110" s="335">
        <f aca="true" t="shared" si="29" ref="F110:M110">F69</f>
        <v>0</v>
      </c>
      <c r="G110" s="335">
        <f t="shared" si="29"/>
        <v>0</v>
      </c>
      <c r="H110" s="337">
        <f t="shared" si="29"/>
        <v>908</v>
      </c>
      <c r="I110" s="337">
        <f t="shared" si="29"/>
        <v>0</v>
      </c>
      <c r="J110" s="337">
        <f t="shared" si="29"/>
        <v>0</v>
      </c>
      <c r="K110" s="337">
        <f t="shared" si="29"/>
        <v>0</v>
      </c>
      <c r="L110" s="337">
        <f t="shared" si="29"/>
        <v>0</v>
      </c>
      <c r="M110" s="337">
        <f t="shared" si="29"/>
        <v>0</v>
      </c>
      <c r="N110" s="338"/>
      <c r="O110" s="5"/>
    </row>
    <row r="111" spans="2:15" ht="12.75">
      <c r="B111" s="5"/>
      <c r="C111" s="299">
        <v>64</v>
      </c>
      <c r="D111" s="247" t="s">
        <v>1154</v>
      </c>
      <c r="E111" s="495" t="s">
        <v>165</v>
      </c>
      <c r="F111" s="335">
        <f aca="true" t="shared" si="30" ref="F111:M111">F85</f>
        <v>465356.982</v>
      </c>
      <c r="G111" s="335">
        <f t="shared" si="30"/>
        <v>452085.532</v>
      </c>
      <c r="H111" s="337">
        <f t="shared" si="30"/>
        <v>22204.259000000002</v>
      </c>
      <c r="I111" s="337">
        <f t="shared" si="30"/>
        <v>25589.969</v>
      </c>
      <c r="J111" s="337">
        <f t="shared" si="30"/>
        <v>49079.569</v>
      </c>
      <c r="K111" s="337">
        <f t="shared" si="30"/>
        <v>68175.65900000001</v>
      </c>
      <c r="L111" s="337">
        <f t="shared" si="30"/>
        <v>0</v>
      </c>
      <c r="M111" s="337">
        <f t="shared" si="30"/>
        <v>0</v>
      </c>
      <c r="N111" s="338"/>
      <c r="O111" s="5"/>
    </row>
    <row r="112" spans="2:15" ht="12.75">
      <c r="B112" s="5"/>
      <c r="C112" s="299">
        <v>65</v>
      </c>
      <c r="D112" s="269" t="s">
        <v>9</v>
      </c>
      <c r="E112" s="495"/>
      <c r="F112" s="335">
        <f aca="true" t="shared" si="31" ref="F112:M112">F87</f>
        <v>0</v>
      </c>
      <c r="G112" s="335">
        <f t="shared" si="31"/>
        <v>0</v>
      </c>
      <c r="H112" s="337">
        <f t="shared" si="31"/>
        <v>0</v>
      </c>
      <c r="I112" s="337">
        <f t="shared" si="31"/>
        <v>0</v>
      </c>
      <c r="J112" s="337">
        <f t="shared" si="31"/>
        <v>0</v>
      </c>
      <c r="K112" s="337">
        <f t="shared" si="31"/>
        <v>0</v>
      </c>
      <c r="L112" s="337">
        <f t="shared" si="31"/>
        <v>1357.21</v>
      </c>
      <c r="M112" s="337">
        <f t="shared" si="31"/>
        <v>1863.44</v>
      </c>
      <c r="N112" s="338"/>
      <c r="O112" s="5"/>
    </row>
    <row r="113" spans="2:15" ht="12.75">
      <c r="B113" s="5"/>
      <c r="C113" s="299">
        <v>66</v>
      </c>
      <c r="D113" s="247" t="s">
        <v>383</v>
      </c>
      <c r="E113" s="495" t="s">
        <v>165</v>
      </c>
      <c r="F113" s="507">
        <f aca="true" t="shared" si="32" ref="F113:M113">F93</f>
        <v>2367941.7389999996</v>
      </c>
      <c r="G113" s="507">
        <f t="shared" si="32"/>
        <v>2140552.299</v>
      </c>
      <c r="H113" s="508">
        <f t="shared" si="32"/>
        <v>535743.89</v>
      </c>
      <c r="I113" s="508">
        <f t="shared" si="32"/>
        <v>444891.848</v>
      </c>
      <c r="J113" s="508">
        <f t="shared" si="32"/>
        <v>21262.621</v>
      </c>
      <c r="K113" s="508">
        <f t="shared" si="32"/>
        <v>15065.082999999999</v>
      </c>
      <c r="L113" s="508">
        <f t="shared" si="32"/>
        <v>0</v>
      </c>
      <c r="M113" s="508">
        <f t="shared" si="32"/>
        <v>0</v>
      </c>
      <c r="N113" s="338"/>
      <c r="O113" s="5"/>
    </row>
    <row r="114" spans="2:15" ht="12.75" thickBot="1">
      <c r="B114" s="5"/>
      <c r="C114" s="299">
        <v>68</v>
      </c>
      <c r="D114" s="247" t="s">
        <v>111</v>
      </c>
      <c r="E114" s="495"/>
      <c r="F114" s="336"/>
      <c r="G114" s="336"/>
      <c r="H114" s="339"/>
      <c r="I114" s="339">
        <f>I94</f>
        <v>112899.78</v>
      </c>
      <c r="J114" s="339"/>
      <c r="K114" s="339"/>
      <c r="L114" s="339"/>
      <c r="M114" s="339"/>
      <c r="N114" s="338"/>
      <c r="O114" s="5"/>
    </row>
    <row r="115" spans="2:15" ht="13.5" thickBot="1">
      <c r="B115" s="5"/>
      <c r="C115" s="7"/>
      <c r="D115" s="296" t="s">
        <v>1008</v>
      </c>
      <c r="E115" s="495" t="s">
        <v>165</v>
      </c>
      <c r="F115" s="301">
        <f aca="true" t="shared" si="33" ref="F115:M115">SUM(F107:F113)</f>
        <v>59123370.22860001</v>
      </c>
      <c r="G115" s="301">
        <f>SUM(G107:G113)</f>
        <v>54140491.971999995</v>
      </c>
      <c r="H115" s="340">
        <f t="shared" si="33"/>
        <v>6586878.421399999</v>
      </c>
      <c r="I115" s="340">
        <f>SUM(I107:I114)</f>
        <v>5943803.612999999</v>
      </c>
      <c r="J115" s="340">
        <f t="shared" si="33"/>
        <v>103551.595</v>
      </c>
      <c r="K115" s="340">
        <f t="shared" si="33"/>
        <v>110384.06500000002</v>
      </c>
      <c r="L115" s="340">
        <f t="shared" si="33"/>
        <v>1357.21</v>
      </c>
      <c r="M115" s="340">
        <f t="shared" si="33"/>
        <v>1863.44</v>
      </c>
      <c r="N115" s="338"/>
      <c r="O115" s="5"/>
    </row>
    <row r="116" spans="2:15" ht="27" thickBot="1">
      <c r="B116" s="5"/>
      <c r="C116" s="7"/>
      <c r="D116" s="296" t="s">
        <v>1009</v>
      </c>
      <c r="E116" s="498" t="s">
        <v>165</v>
      </c>
      <c r="F116" s="302">
        <f aca="true" t="shared" si="34" ref="F116:M116">F115+F106</f>
        <v>93694354.5986</v>
      </c>
      <c r="G116" s="302">
        <f>G115+G106</f>
        <v>78061538.772</v>
      </c>
      <c r="H116" s="341">
        <f t="shared" si="34"/>
        <v>6586878.421399999</v>
      </c>
      <c r="I116" s="341">
        <f t="shared" si="34"/>
        <v>5943803.612999999</v>
      </c>
      <c r="J116" s="341">
        <f t="shared" si="34"/>
        <v>103551.595</v>
      </c>
      <c r="K116" s="341">
        <f t="shared" si="34"/>
        <v>110384.06500000002</v>
      </c>
      <c r="L116" s="341">
        <f t="shared" si="34"/>
        <v>1357.21</v>
      </c>
      <c r="M116" s="341">
        <f t="shared" si="34"/>
        <v>1863.44</v>
      </c>
      <c r="N116" s="338"/>
      <c r="O116" s="5"/>
    </row>
    <row r="117" spans="2:15" ht="12.75" thickTop="1">
      <c r="B117" s="275"/>
      <c r="C117" s="275"/>
      <c r="D117" s="280"/>
      <c r="E117" s="280"/>
      <c r="F117" s="280"/>
      <c r="G117" s="5"/>
      <c r="H117" s="338"/>
      <c r="I117" s="338"/>
      <c r="J117" s="338"/>
      <c r="K117" s="338"/>
      <c r="L117" s="338"/>
      <c r="M117" s="338"/>
      <c r="N117" s="338"/>
      <c r="O117" s="5"/>
    </row>
    <row r="118" spans="2:15" ht="12.75">
      <c r="B118" s="275"/>
      <c r="C118" s="275"/>
      <c r="D118" s="280"/>
      <c r="E118" s="280"/>
      <c r="F118" s="280">
        <f>F116-F104</f>
        <v>-0.004999995231628418</v>
      </c>
      <c r="G118" s="280">
        <f>G116-G104</f>
        <v>0</v>
      </c>
      <c r="H118" s="338">
        <f aca="true" t="shared" si="35" ref="H118:M118">H116-H95</f>
        <v>0</v>
      </c>
      <c r="I118" s="338">
        <f t="shared" si="35"/>
        <v>0</v>
      </c>
      <c r="J118" s="338">
        <f t="shared" si="35"/>
        <v>0</v>
      </c>
      <c r="K118" s="338">
        <f t="shared" si="35"/>
        <v>0</v>
      </c>
      <c r="L118" s="338">
        <f t="shared" si="35"/>
        <v>0</v>
      </c>
      <c r="M118" s="338">
        <f t="shared" si="35"/>
        <v>0</v>
      </c>
      <c r="N118" s="338"/>
      <c r="O118" s="5"/>
    </row>
    <row r="119" spans="2:15" ht="12.75">
      <c r="B119" s="275"/>
      <c r="C119" s="275"/>
      <c r="D119" s="280"/>
      <c r="E119" s="280"/>
      <c r="F119" s="280"/>
      <c r="G119" s="5"/>
      <c r="H119" s="338"/>
      <c r="I119" s="338"/>
      <c r="J119" s="338"/>
      <c r="K119" s="338"/>
      <c r="L119" s="338"/>
      <c r="M119" s="338"/>
      <c r="N119" s="338"/>
      <c r="O119" s="5"/>
    </row>
    <row r="120" spans="2:15" ht="12.75">
      <c r="B120" s="275"/>
      <c r="C120" s="275"/>
      <c r="D120" s="280"/>
      <c r="E120" s="280"/>
      <c r="F120" s="280"/>
      <c r="G120" s="5"/>
      <c r="H120" s="338"/>
      <c r="I120" s="338"/>
      <c r="J120" s="338"/>
      <c r="K120" s="338"/>
      <c r="L120" s="338"/>
      <c r="M120" s="338"/>
      <c r="N120" s="338"/>
      <c r="O120" s="5"/>
    </row>
    <row r="121" spans="2:15" ht="12.75">
      <c r="B121" s="275"/>
      <c r="C121" s="275"/>
      <c r="D121" s="280"/>
      <c r="E121" s="280"/>
      <c r="F121" s="280"/>
      <c r="G121" s="5"/>
      <c r="H121" s="338"/>
      <c r="I121" s="338"/>
      <c r="J121" s="338"/>
      <c r="K121" s="338"/>
      <c r="L121" s="338"/>
      <c r="M121" s="338"/>
      <c r="N121" s="338"/>
      <c r="O121" s="5"/>
    </row>
    <row r="122" spans="2:15" ht="12.75" thickBot="1">
      <c r="B122" s="275"/>
      <c r="C122" s="275"/>
      <c r="D122" s="280"/>
      <c r="E122" s="280"/>
      <c r="F122" s="280"/>
      <c r="G122" s="5"/>
      <c r="H122" s="338"/>
      <c r="I122" s="338"/>
      <c r="J122" s="338"/>
      <c r="K122" s="338"/>
      <c r="L122" s="338"/>
      <c r="M122" s="338"/>
      <c r="N122" s="338"/>
      <c r="O122" s="5"/>
    </row>
    <row r="123" spans="2:15" ht="15.75" thickBot="1">
      <c r="B123" s="275"/>
      <c r="C123" s="275"/>
      <c r="D123" s="280"/>
      <c r="E123" s="280"/>
      <c r="F123" s="280"/>
      <c r="G123" s="513">
        <v>23921046.8</v>
      </c>
      <c r="H123" s="338"/>
      <c r="I123" s="338"/>
      <c r="J123" s="338"/>
      <c r="K123" s="338"/>
      <c r="L123" s="338"/>
      <c r="M123" s="338"/>
      <c r="N123" s="338"/>
      <c r="O123" s="5"/>
    </row>
    <row r="124" spans="2:15" ht="15.75" thickBot="1">
      <c r="B124" s="275"/>
      <c r="C124" s="275"/>
      <c r="D124" s="280"/>
      <c r="E124" s="280"/>
      <c r="F124" s="280"/>
      <c r="G124" s="514">
        <v>46305841.91</v>
      </c>
      <c r="H124" s="338"/>
      <c r="I124" s="338"/>
      <c r="J124" s="338"/>
      <c r="K124" s="338"/>
      <c r="L124" s="338"/>
      <c r="M124" s="338"/>
      <c r="N124" s="338"/>
      <c r="O124" s="5"/>
    </row>
    <row r="125" spans="2:15" ht="15.75" thickBot="1">
      <c r="B125" s="275"/>
      <c r="C125" s="275"/>
      <c r="D125" s="280"/>
      <c r="E125" s="280"/>
      <c r="F125" s="280"/>
      <c r="G125" s="514">
        <v>822156.25</v>
      </c>
      <c r="H125" s="338"/>
      <c r="I125" s="338"/>
      <c r="J125" s="338"/>
      <c r="K125" s="338"/>
      <c r="L125" s="338"/>
      <c r="M125" s="338"/>
      <c r="N125" s="338"/>
      <c r="O125" s="5"/>
    </row>
    <row r="126" spans="2:15" ht="15.75" thickBot="1">
      <c r="B126" s="275"/>
      <c r="C126" s="275"/>
      <c r="D126" s="280"/>
      <c r="E126" s="280"/>
      <c r="F126" s="280"/>
      <c r="G126" s="514">
        <v>4419855.98</v>
      </c>
      <c r="H126" s="338"/>
      <c r="I126" s="338"/>
      <c r="J126" s="338"/>
      <c r="K126" s="338"/>
      <c r="L126" s="338"/>
      <c r="M126" s="338"/>
      <c r="N126" s="338"/>
      <c r="O126" s="5"/>
    </row>
    <row r="127" spans="2:15" ht="15.75" thickBot="1">
      <c r="B127" s="275"/>
      <c r="C127" s="275"/>
      <c r="D127" s="280"/>
      <c r="E127" s="280"/>
      <c r="F127" s="280"/>
      <c r="G127" s="514">
        <v>452085.53</v>
      </c>
      <c r="H127" s="338"/>
      <c r="I127" s="338"/>
      <c r="J127" s="338"/>
      <c r="K127" s="338"/>
      <c r="L127" s="338"/>
      <c r="M127" s="338"/>
      <c r="N127" s="338"/>
      <c r="O127" s="5"/>
    </row>
    <row r="128" spans="2:15" ht="12.75">
      <c r="B128" s="275"/>
      <c r="C128" s="275"/>
      <c r="D128" s="280"/>
      <c r="E128" s="280"/>
      <c r="F128" s="280"/>
      <c r="G128" s="5">
        <v>2140552.299</v>
      </c>
      <c r="H128" s="338"/>
      <c r="I128" s="338"/>
      <c r="J128" s="338"/>
      <c r="K128" s="338"/>
      <c r="L128" s="338"/>
      <c r="M128" s="338"/>
      <c r="N128" s="338"/>
      <c r="O128" s="5"/>
    </row>
    <row r="129" spans="2:15" ht="12.75">
      <c r="B129" s="275"/>
      <c r="C129" s="275"/>
      <c r="D129" s="280"/>
      <c r="E129" s="280"/>
      <c r="F129" s="280"/>
      <c r="G129" s="5"/>
      <c r="H129" s="338"/>
      <c r="I129" s="338"/>
      <c r="J129" s="338"/>
      <c r="K129" s="338"/>
      <c r="L129" s="338"/>
      <c r="M129" s="338"/>
      <c r="N129" s="338"/>
      <c r="O129" s="5"/>
    </row>
    <row r="130" spans="2:15" ht="12.75">
      <c r="B130" s="275"/>
      <c r="C130" s="275"/>
      <c r="D130" s="280"/>
      <c r="E130" s="280"/>
      <c r="F130" s="280"/>
      <c r="G130" s="5"/>
      <c r="H130" s="338"/>
      <c r="I130" s="338"/>
      <c r="J130" s="338"/>
      <c r="K130" s="338"/>
      <c r="L130" s="338"/>
      <c r="M130" s="338"/>
      <c r="N130" s="338"/>
      <c r="O130" s="5"/>
    </row>
    <row r="131" spans="2:15" ht="12.75">
      <c r="B131" s="275"/>
      <c r="C131" s="275"/>
      <c r="D131" s="280"/>
      <c r="E131" s="280"/>
      <c r="F131" s="280"/>
      <c r="G131" s="5">
        <f>SUM(G123:G128)</f>
        <v>78061538.769</v>
      </c>
      <c r="H131" s="338"/>
      <c r="I131" s="338"/>
      <c r="J131" s="338"/>
      <c r="K131" s="338"/>
      <c r="L131" s="338"/>
      <c r="M131" s="338"/>
      <c r="N131" s="338"/>
      <c r="O131" s="5"/>
    </row>
  </sheetData>
  <sheetProtection/>
  <printOptions/>
  <pageMargins left="0.75" right="0.75" top="1" bottom="1" header="0.5" footer="0.5"/>
  <pageSetup horizontalDpi="600" verticalDpi="600" orientation="portrait" paperSize="9" scale="43" r:id="rId1"/>
  <colBreaks count="1" manualBreakCount="1">
    <brk id="14" max="90" man="1"/>
  </colBreaks>
</worksheet>
</file>

<file path=xl/worksheets/sheet10.xml><?xml version="1.0" encoding="utf-8"?>
<worksheet xmlns="http://schemas.openxmlformats.org/spreadsheetml/2006/main" xmlns:r="http://schemas.openxmlformats.org/officeDocument/2006/relationships">
  <dimension ref="A1:E250"/>
  <sheetViews>
    <sheetView zoomScalePageLayoutView="0" workbookViewId="0" topLeftCell="A1">
      <selection activeCell="A5" sqref="A5"/>
    </sheetView>
  </sheetViews>
  <sheetFormatPr defaultColWidth="9.140625" defaultRowHeight="12.75"/>
  <cols>
    <col min="1" max="1" width="53.00390625" style="2" customWidth="1"/>
    <col min="2" max="2" width="2.00390625" style="2" bestFit="1" customWidth="1"/>
    <col min="3" max="3" width="15.7109375" style="260" bestFit="1" customWidth="1"/>
  </cols>
  <sheetData>
    <row r="1" spans="1:3" ht="12.75">
      <c r="A1" s="252" t="s">
        <v>884</v>
      </c>
      <c r="B1" s="252"/>
      <c r="C1" s="261">
        <v>492</v>
      </c>
    </row>
    <row r="2" spans="1:3" ht="25.5">
      <c r="A2" s="262" t="s">
        <v>907</v>
      </c>
      <c r="B2" s="252" t="s">
        <v>165</v>
      </c>
      <c r="C2" s="261">
        <v>577350.85</v>
      </c>
    </row>
    <row r="3" spans="1:3" ht="25.5">
      <c r="A3" s="262" t="s">
        <v>911</v>
      </c>
      <c r="B3" s="252" t="s">
        <v>165</v>
      </c>
      <c r="C3" s="261">
        <v>1344.78</v>
      </c>
    </row>
    <row r="4" spans="1:3" ht="38.25">
      <c r="A4" s="262" t="s">
        <v>909</v>
      </c>
      <c r="B4" s="252" t="s">
        <v>165</v>
      </c>
      <c r="C4" s="261">
        <v>7329.24</v>
      </c>
    </row>
    <row r="5" spans="1:3" ht="25.5">
      <c r="A5" s="262" t="s">
        <v>910</v>
      </c>
      <c r="B5" s="252" t="s">
        <v>165</v>
      </c>
      <c r="C5" s="261">
        <v>335059.14</v>
      </c>
    </row>
    <row r="6" spans="1:3" ht="25.5">
      <c r="A6" s="262" t="s">
        <v>908</v>
      </c>
      <c r="B6" s="252" t="s">
        <v>165</v>
      </c>
      <c r="C6" s="261">
        <v>436474.19</v>
      </c>
    </row>
    <row r="7" spans="1:3" ht="12.75">
      <c r="A7" s="262" t="s">
        <v>983</v>
      </c>
      <c r="B7" s="252" t="s">
        <v>165</v>
      </c>
      <c r="C7" s="261">
        <v>158389.8</v>
      </c>
    </row>
    <row r="8" spans="1:3" ht="12.75">
      <c r="A8" s="262" t="s">
        <v>984</v>
      </c>
      <c r="B8" s="252" t="s">
        <v>165</v>
      </c>
      <c r="C8" s="261">
        <v>1226890.08</v>
      </c>
    </row>
    <row r="9" spans="1:3" ht="12.75">
      <c r="A9" s="262" t="s">
        <v>985</v>
      </c>
      <c r="B9" s="252" t="s">
        <v>165</v>
      </c>
      <c r="C9" s="261">
        <v>1012824.87</v>
      </c>
    </row>
    <row r="10" spans="1:3" ht="12.75">
      <c r="A10" s="262" t="s">
        <v>987</v>
      </c>
      <c r="B10" s="252" t="s">
        <v>165</v>
      </c>
      <c r="C10" s="261">
        <v>4739513.9399999995</v>
      </c>
    </row>
    <row r="11" spans="1:3" ht="12.75">
      <c r="A11" s="262" t="s">
        <v>986</v>
      </c>
      <c r="B11" s="252" t="s">
        <v>165</v>
      </c>
      <c r="C11" s="261">
        <v>878165</v>
      </c>
    </row>
    <row r="12" spans="1:3" ht="12" customHeight="1">
      <c r="A12" s="262" t="s">
        <v>988</v>
      </c>
      <c r="B12" s="252" t="s">
        <v>165</v>
      </c>
      <c r="C12" s="261">
        <v>5606905.5600000005</v>
      </c>
    </row>
    <row r="13" spans="1:3" ht="12.75">
      <c r="A13" s="262" t="s">
        <v>989</v>
      </c>
      <c r="B13" s="252" t="s">
        <v>165</v>
      </c>
      <c r="C13" s="261">
        <v>4902085.49</v>
      </c>
    </row>
    <row r="14" spans="1:3" ht="25.5">
      <c r="A14" s="262" t="s">
        <v>905</v>
      </c>
      <c r="B14" s="252" t="s">
        <v>165</v>
      </c>
      <c r="C14" s="261">
        <v>61253.55</v>
      </c>
    </row>
    <row r="15" spans="1:3" ht="12.75">
      <c r="A15" s="262" t="s">
        <v>990</v>
      </c>
      <c r="B15" s="252" t="s">
        <v>165</v>
      </c>
      <c r="C15" s="261">
        <v>301011.62</v>
      </c>
    </row>
    <row r="16" spans="1:3" ht="12.75">
      <c r="A16" s="262" t="s">
        <v>991</v>
      </c>
      <c r="B16" s="252" t="s">
        <v>165</v>
      </c>
      <c r="C16" s="261">
        <v>90360.92</v>
      </c>
    </row>
    <row r="17" spans="1:3" ht="38.25" customHeight="1">
      <c r="A17" s="262" t="s">
        <v>992</v>
      </c>
      <c r="B17" s="252" t="s">
        <v>165</v>
      </c>
      <c r="C17" s="261">
        <v>55127009.38</v>
      </c>
    </row>
    <row r="18" spans="1:3" ht="12.75">
      <c r="A18" s="262" t="s">
        <v>993</v>
      </c>
      <c r="B18" s="252" t="s">
        <v>165</v>
      </c>
      <c r="C18" s="261">
        <v>10751972.51</v>
      </c>
    </row>
    <row r="19" spans="1:3" ht="12.75">
      <c r="A19" s="262"/>
      <c r="B19" s="262"/>
      <c r="C19" s="261"/>
    </row>
    <row r="20" spans="1:3" ht="12.75">
      <c r="A20" s="262"/>
      <c r="B20" s="252" t="s">
        <v>165</v>
      </c>
      <c r="C20" s="263">
        <f>SUM(C1:C19)</f>
        <v>86214432.92000002</v>
      </c>
    </row>
    <row r="24" spans="1:5" s="52" customFormat="1" ht="216">
      <c r="A24" s="268">
        <v>71</v>
      </c>
      <c r="B24" s="269" t="s">
        <v>230</v>
      </c>
      <c r="C24" s="272">
        <v>0</v>
      </c>
      <c r="D24" s="272">
        <v>492</v>
      </c>
      <c r="E24" s="269"/>
    </row>
    <row r="25" spans="1:5" s="52" customFormat="1" ht="216">
      <c r="A25" s="268">
        <v>7100</v>
      </c>
      <c r="B25" s="269" t="s">
        <v>230</v>
      </c>
      <c r="C25" s="272">
        <v>0</v>
      </c>
      <c r="D25" s="272">
        <v>492</v>
      </c>
      <c r="E25" s="269"/>
    </row>
    <row r="26" spans="1:5" s="52" customFormat="1" ht="216">
      <c r="A26" s="268">
        <v>710000</v>
      </c>
      <c r="B26" s="269" t="s">
        <v>230</v>
      </c>
      <c r="C26" s="272">
        <v>0</v>
      </c>
      <c r="D26" s="272">
        <v>492</v>
      </c>
      <c r="E26" s="269"/>
    </row>
    <row r="27" spans="1:5" s="52" customFormat="1" ht="409.5">
      <c r="A27" s="268">
        <v>7100002100</v>
      </c>
      <c r="B27" s="269" t="s">
        <v>884</v>
      </c>
      <c r="C27" s="272">
        <v>0</v>
      </c>
      <c r="D27" s="272">
        <v>492</v>
      </c>
      <c r="E27" s="269"/>
    </row>
    <row r="28" spans="1:5" s="52" customFormat="1" ht="409.5">
      <c r="A28" s="268">
        <v>73</v>
      </c>
      <c r="B28" s="269" t="s">
        <v>14</v>
      </c>
      <c r="C28" s="272">
        <v>0</v>
      </c>
      <c r="D28" s="271">
        <v>31086931.54</v>
      </c>
      <c r="E28" s="269"/>
    </row>
    <row r="29" spans="1:5" s="52" customFormat="1" ht="409.5">
      <c r="A29" s="268">
        <v>7301</v>
      </c>
      <c r="B29" s="269" t="s">
        <v>885</v>
      </c>
      <c r="C29" s="272">
        <v>0</v>
      </c>
      <c r="D29" s="271">
        <v>18234182.16</v>
      </c>
      <c r="E29" s="269"/>
    </row>
    <row r="30" spans="1:5" s="52" customFormat="1" ht="409.5">
      <c r="A30" s="268">
        <v>730121</v>
      </c>
      <c r="B30" s="269" t="s">
        <v>886</v>
      </c>
      <c r="C30" s="272">
        <v>0</v>
      </c>
      <c r="D30" s="271">
        <v>18234182.16</v>
      </c>
      <c r="E30" s="269"/>
    </row>
    <row r="31" spans="1:5" s="52" customFormat="1" ht="409.5">
      <c r="A31" s="268">
        <v>7301210001</v>
      </c>
      <c r="B31" s="269" t="s">
        <v>887</v>
      </c>
      <c r="C31" s="272">
        <v>0</v>
      </c>
      <c r="D31" s="271">
        <v>4103427.92</v>
      </c>
      <c r="E31" s="269"/>
    </row>
    <row r="32" spans="1:5" s="52" customFormat="1" ht="409.5">
      <c r="A32" s="268">
        <v>7301210002</v>
      </c>
      <c r="B32" s="269" t="s">
        <v>888</v>
      </c>
      <c r="C32" s="272">
        <v>0</v>
      </c>
      <c r="D32" s="271">
        <v>4888972.73</v>
      </c>
      <c r="E32" s="269"/>
    </row>
    <row r="33" spans="1:5" s="52" customFormat="1" ht="409.5">
      <c r="A33" s="268">
        <v>7301210003</v>
      </c>
      <c r="B33" s="269" t="s">
        <v>889</v>
      </c>
      <c r="C33" s="272">
        <v>0</v>
      </c>
      <c r="D33" s="271">
        <v>5568245.94</v>
      </c>
      <c r="E33" s="269"/>
    </row>
    <row r="34" spans="1:5" s="52" customFormat="1" ht="409.5">
      <c r="A34" s="268">
        <v>7301210004</v>
      </c>
      <c r="B34" s="269" t="s">
        <v>890</v>
      </c>
      <c r="C34" s="272">
        <v>0</v>
      </c>
      <c r="D34" s="271">
        <v>888777.38</v>
      </c>
      <c r="E34" s="269"/>
    </row>
    <row r="35" spans="1:5" s="52" customFormat="1" ht="409.5">
      <c r="A35" s="268">
        <v>7301210005</v>
      </c>
      <c r="B35" s="269" t="s">
        <v>891</v>
      </c>
      <c r="C35" s="272">
        <v>0</v>
      </c>
      <c r="D35" s="271">
        <v>1011885.77</v>
      </c>
      <c r="E35" s="269"/>
    </row>
    <row r="36" spans="1:5" s="52" customFormat="1" ht="409.5">
      <c r="A36" s="268">
        <v>7301210007</v>
      </c>
      <c r="B36" s="269" t="s">
        <v>892</v>
      </c>
      <c r="C36" s="272">
        <v>0</v>
      </c>
      <c r="D36" s="271">
        <v>258832.34</v>
      </c>
      <c r="E36" s="269"/>
    </row>
    <row r="37" spans="1:5" s="52" customFormat="1" ht="409.5">
      <c r="A37" s="268">
        <v>7301210008</v>
      </c>
      <c r="B37" s="269" t="s">
        <v>893</v>
      </c>
      <c r="C37" s="272">
        <v>0</v>
      </c>
      <c r="D37" s="271">
        <v>367415.29</v>
      </c>
      <c r="E37" s="269"/>
    </row>
    <row r="38" spans="1:5" s="52" customFormat="1" ht="409.5">
      <c r="A38" s="268">
        <v>7301210009</v>
      </c>
      <c r="B38" s="269" t="s">
        <v>894</v>
      </c>
      <c r="C38" s="272">
        <v>0</v>
      </c>
      <c r="D38" s="271">
        <v>878165</v>
      </c>
      <c r="E38" s="269"/>
    </row>
    <row r="39" spans="1:5" s="52" customFormat="1" ht="409.5">
      <c r="A39" s="268">
        <v>7301210010</v>
      </c>
      <c r="B39" s="269" t="s">
        <v>895</v>
      </c>
      <c r="C39" s="272">
        <v>0</v>
      </c>
      <c r="D39" s="271">
        <v>158389.8</v>
      </c>
      <c r="E39" s="269"/>
    </row>
    <row r="40" spans="1:5" s="52" customFormat="1" ht="409.5">
      <c r="A40" s="268">
        <v>7301210099</v>
      </c>
      <c r="B40" s="269" t="s">
        <v>896</v>
      </c>
      <c r="C40" s="272">
        <v>0</v>
      </c>
      <c r="D40" s="271">
        <v>110069.99</v>
      </c>
      <c r="E40" s="269"/>
    </row>
    <row r="41" spans="1:5" s="52" customFormat="1" ht="409.5">
      <c r="A41" s="268">
        <v>7302</v>
      </c>
      <c r="B41" s="269" t="s">
        <v>897</v>
      </c>
      <c r="C41" s="272">
        <v>0</v>
      </c>
      <c r="D41" s="271">
        <v>52404.62</v>
      </c>
      <c r="E41" s="269"/>
    </row>
    <row r="42" spans="1:5" s="52" customFormat="1" ht="409.5">
      <c r="A42" s="268">
        <v>730221</v>
      </c>
      <c r="B42" s="269" t="s">
        <v>898</v>
      </c>
      <c r="C42" s="272">
        <v>0</v>
      </c>
      <c r="D42" s="271">
        <v>52404.62</v>
      </c>
      <c r="E42" s="269"/>
    </row>
    <row r="43" spans="1:5" s="52" customFormat="1" ht="409.5">
      <c r="A43" s="268">
        <v>7302210004</v>
      </c>
      <c r="B43" s="269" t="s">
        <v>890</v>
      </c>
      <c r="C43" s="272">
        <v>0</v>
      </c>
      <c r="D43" s="271">
        <v>15661.57</v>
      </c>
      <c r="E43" s="269"/>
    </row>
    <row r="44" spans="1:5" s="52" customFormat="1" ht="409.5">
      <c r="A44" s="268">
        <v>7302210099</v>
      </c>
      <c r="B44" s="269" t="s">
        <v>896</v>
      </c>
      <c r="C44" s="272">
        <v>0</v>
      </c>
      <c r="D44" s="271">
        <v>36743.05</v>
      </c>
      <c r="E44" s="269"/>
    </row>
    <row r="45" spans="1:5" s="52" customFormat="1" ht="409.5">
      <c r="A45" s="268">
        <v>7303</v>
      </c>
      <c r="B45" s="269" t="s">
        <v>899</v>
      </c>
      <c r="C45" s="272">
        <v>0</v>
      </c>
      <c r="D45" s="271">
        <v>90360.92</v>
      </c>
      <c r="E45" s="269"/>
    </row>
    <row r="46" spans="1:5" s="52" customFormat="1" ht="409.5">
      <c r="A46" s="268">
        <v>730321</v>
      </c>
      <c r="B46" s="269" t="s">
        <v>900</v>
      </c>
      <c r="C46" s="272">
        <v>0</v>
      </c>
      <c r="D46" s="271">
        <v>90360.92</v>
      </c>
      <c r="E46" s="269"/>
    </row>
    <row r="47" spans="1:5" s="52" customFormat="1" ht="409.5">
      <c r="A47" s="268">
        <v>7303210099</v>
      </c>
      <c r="B47" s="269" t="s">
        <v>901</v>
      </c>
      <c r="C47" s="272">
        <v>0</v>
      </c>
      <c r="D47" s="271">
        <v>90360.92</v>
      </c>
      <c r="E47" s="269"/>
    </row>
    <row r="48" spans="1:5" s="52" customFormat="1" ht="409.5">
      <c r="A48" s="268">
        <v>7304</v>
      </c>
      <c r="B48" s="269" t="s">
        <v>902</v>
      </c>
      <c r="C48" s="272">
        <v>0</v>
      </c>
      <c r="D48" s="271">
        <v>600453.13</v>
      </c>
      <c r="E48" s="269"/>
    </row>
    <row r="49" spans="1:5" s="52" customFormat="1" ht="409.5">
      <c r="A49" s="268">
        <v>730421</v>
      </c>
      <c r="B49" s="269" t="s">
        <v>903</v>
      </c>
      <c r="C49" s="272">
        <v>0</v>
      </c>
      <c r="D49" s="271">
        <v>600453.13</v>
      </c>
      <c r="E49" s="269"/>
    </row>
    <row r="50" spans="1:5" s="52" customFormat="1" ht="409.5">
      <c r="A50" s="268">
        <v>7304210001</v>
      </c>
      <c r="B50" s="269" t="s">
        <v>904</v>
      </c>
      <c r="C50" s="272">
        <v>0</v>
      </c>
      <c r="D50" s="271">
        <v>9838.39</v>
      </c>
      <c r="E50" s="269"/>
    </row>
    <row r="51" spans="1:5" s="52" customFormat="1" ht="409.5">
      <c r="A51" s="268">
        <v>7304210002</v>
      </c>
      <c r="B51" s="269" t="s">
        <v>888</v>
      </c>
      <c r="C51" s="272">
        <v>0</v>
      </c>
      <c r="D51" s="271">
        <v>13112.76</v>
      </c>
      <c r="E51" s="269"/>
    </row>
    <row r="52" spans="1:5" s="52" customFormat="1" ht="409.5">
      <c r="A52" s="268">
        <v>7304210003</v>
      </c>
      <c r="B52" s="269" t="s">
        <v>889</v>
      </c>
      <c r="C52" s="272">
        <v>0</v>
      </c>
      <c r="D52" s="271">
        <v>38659.62</v>
      </c>
      <c r="E52" s="269"/>
    </row>
    <row r="53" spans="1:5" s="52" customFormat="1" ht="409.5">
      <c r="A53" s="268">
        <v>7304210004</v>
      </c>
      <c r="B53" s="269" t="s">
        <v>890</v>
      </c>
      <c r="C53" s="272">
        <v>0</v>
      </c>
      <c r="D53" s="271">
        <v>322451.13</v>
      </c>
      <c r="E53" s="269"/>
    </row>
    <row r="54" spans="1:5" s="52" customFormat="1" ht="409.5">
      <c r="A54" s="268">
        <v>7304210005</v>
      </c>
      <c r="B54" s="269" t="s">
        <v>891</v>
      </c>
      <c r="C54" s="272">
        <v>0</v>
      </c>
      <c r="D54" s="272">
        <v>939.1</v>
      </c>
      <c r="E54" s="269"/>
    </row>
    <row r="55" spans="1:5" s="52" customFormat="1" ht="409.5">
      <c r="A55" s="268">
        <v>7304210006</v>
      </c>
      <c r="B55" s="269" t="s">
        <v>905</v>
      </c>
      <c r="C55" s="272">
        <v>0</v>
      </c>
      <c r="D55" s="271">
        <v>61253.55</v>
      </c>
      <c r="E55" s="269"/>
    </row>
    <row r="56" spans="1:5" s="52" customFormat="1" ht="409.5">
      <c r="A56" s="268">
        <v>7304210099</v>
      </c>
      <c r="B56" s="269" t="s">
        <v>896</v>
      </c>
      <c r="C56" s="272">
        <v>0</v>
      </c>
      <c r="D56" s="271">
        <v>154198.58</v>
      </c>
      <c r="E56" s="269"/>
    </row>
    <row r="57" spans="1:5" s="52" customFormat="1" ht="381.75">
      <c r="A57" s="268">
        <v>7308</v>
      </c>
      <c r="B57" s="269" t="s">
        <v>906</v>
      </c>
      <c r="C57" s="272">
        <v>0</v>
      </c>
      <c r="D57" s="271">
        <v>1357558.2</v>
      </c>
      <c r="E57" s="269"/>
    </row>
    <row r="58" spans="1:5" s="52" customFormat="1" ht="381.75">
      <c r="A58" s="268">
        <v>730811</v>
      </c>
      <c r="B58" s="269" t="s">
        <v>906</v>
      </c>
      <c r="C58" s="272">
        <v>0</v>
      </c>
      <c r="D58" s="271">
        <v>1357558.2</v>
      </c>
      <c r="E58" s="269"/>
    </row>
    <row r="59" spans="1:5" s="52" customFormat="1" ht="409.5">
      <c r="A59" s="268">
        <v>7308112100</v>
      </c>
      <c r="B59" s="269" t="s">
        <v>907</v>
      </c>
      <c r="C59" s="272">
        <v>0</v>
      </c>
      <c r="D59" s="271">
        <v>577350.85</v>
      </c>
      <c r="E59" s="269"/>
    </row>
    <row r="60" spans="1:5" s="52" customFormat="1" ht="409.5">
      <c r="A60" s="268">
        <v>7308112101</v>
      </c>
      <c r="B60" s="269" t="s">
        <v>908</v>
      </c>
      <c r="C60" s="272">
        <v>0</v>
      </c>
      <c r="D60" s="271">
        <v>436474.19</v>
      </c>
      <c r="E60" s="269"/>
    </row>
    <row r="61" spans="1:5" s="52" customFormat="1" ht="409.5">
      <c r="A61" s="268">
        <v>7308112102</v>
      </c>
      <c r="B61" s="269" t="s">
        <v>909</v>
      </c>
      <c r="C61" s="272">
        <v>0</v>
      </c>
      <c r="D61" s="271">
        <v>7329.24</v>
      </c>
      <c r="E61" s="269"/>
    </row>
    <row r="62" spans="1:5" s="52" customFormat="1" ht="409.5">
      <c r="A62" s="268">
        <v>7308112103</v>
      </c>
      <c r="B62" s="269" t="s">
        <v>910</v>
      </c>
      <c r="C62" s="272">
        <v>0</v>
      </c>
      <c r="D62" s="271">
        <v>335059.14</v>
      </c>
      <c r="E62" s="269"/>
    </row>
    <row r="63" spans="1:5" s="52" customFormat="1" ht="409.5">
      <c r="A63" s="268">
        <v>7308112104</v>
      </c>
      <c r="B63" s="269" t="s">
        <v>911</v>
      </c>
      <c r="C63" s="272">
        <v>0</v>
      </c>
      <c r="D63" s="271">
        <v>1344.78</v>
      </c>
      <c r="E63" s="269"/>
    </row>
    <row r="64" spans="1:5" s="52" customFormat="1" ht="409.5">
      <c r="A64" s="268">
        <v>7399</v>
      </c>
      <c r="B64" s="269" t="s">
        <v>912</v>
      </c>
      <c r="C64" s="272">
        <v>0</v>
      </c>
      <c r="D64" s="271">
        <v>10751972.51</v>
      </c>
      <c r="E64" s="269"/>
    </row>
    <row r="65" spans="1:5" s="52" customFormat="1" ht="140.25">
      <c r="A65" s="268">
        <v>739999</v>
      </c>
      <c r="B65" s="269" t="s">
        <v>913</v>
      </c>
      <c r="C65" s="272">
        <v>0</v>
      </c>
      <c r="D65" s="271">
        <v>10751972.51</v>
      </c>
      <c r="E65" s="269"/>
    </row>
    <row r="66" spans="1:5" s="52" customFormat="1" ht="292.5">
      <c r="A66" s="268">
        <v>7399999999</v>
      </c>
      <c r="B66" s="269" t="s">
        <v>914</v>
      </c>
      <c r="C66" s="272">
        <v>0</v>
      </c>
      <c r="D66" s="271">
        <v>10751972.51</v>
      </c>
      <c r="E66" s="269"/>
    </row>
    <row r="67" spans="1:5" s="52" customFormat="1" ht="267">
      <c r="A67" s="268">
        <v>74</v>
      </c>
      <c r="B67" s="269" t="s">
        <v>16</v>
      </c>
      <c r="C67" s="272">
        <v>0</v>
      </c>
      <c r="D67" s="271">
        <v>55209817.37</v>
      </c>
      <c r="E67" s="269"/>
    </row>
    <row r="68" spans="1:5" s="52" customFormat="1" ht="409.5">
      <c r="A68" s="268">
        <v>7400</v>
      </c>
      <c r="B68" s="269" t="s">
        <v>915</v>
      </c>
      <c r="C68" s="272">
        <v>0</v>
      </c>
      <c r="D68" s="271">
        <v>55204314.8</v>
      </c>
      <c r="E68" s="269"/>
    </row>
    <row r="69" spans="1:5" s="52" customFormat="1" ht="409.5">
      <c r="A69" s="268">
        <v>740002</v>
      </c>
      <c r="B69" s="269" t="s">
        <v>916</v>
      </c>
      <c r="C69" s="272">
        <v>0</v>
      </c>
      <c r="D69" s="271">
        <v>77305.42</v>
      </c>
      <c r="E69" s="269"/>
    </row>
    <row r="70" spans="1:5" s="52" customFormat="1" ht="409.5">
      <c r="A70" s="268">
        <v>7400022101</v>
      </c>
      <c r="B70" s="269" t="s">
        <v>917</v>
      </c>
      <c r="C70" s="272">
        <v>0</v>
      </c>
      <c r="D70" s="271">
        <v>77305.42</v>
      </c>
      <c r="E70" s="269"/>
    </row>
    <row r="71" spans="1:5" s="52" customFormat="1" ht="409.5">
      <c r="A71" s="268">
        <v>740003</v>
      </c>
      <c r="B71" s="269" t="s">
        <v>918</v>
      </c>
      <c r="C71" s="272">
        <v>0</v>
      </c>
      <c r="D71" s="271">
        <v>55127009.38</v>
      </c>
      <c r="E71" s="269"/>
    </row>
    <row r="72" spans="1:5" s="52" customFormat="1" ht="409.5">
      <c r="A72" s="268">
        <v>7400032100</v>
      </c>
      <c r="B72" s="269" t="s">
        <v>124</v>
      </c>
      <c r="C72" s="272">
        <v>0</v>
      </c>
      <c r="D72" s="271">
        <v>55127009.38</v>
      </c>
      <c r="E72" s="269"/>
    </row>
    <row r="73" spans="1:5" s="52" customFormat="1" ht="409.5">
      <c r="A73" s="268">
        <v>7403</v>
      </c>
      <c r="B73" s="269" t="s">
        <v>919</v>
      </c>
      <c r="C73" s="272">
        <v>0</v>
      </c>
      <c r="D73" s="271">
        <v>5502.57</v>
      </c>
      <c r="E73" s="269"/>
    </row>
    <row r="74" spans="1:5" s="52" customFormat="1" ht="409.5">
      <c r="A74" s="268">
        <v>740302</v>
      </c>
      <c r="B74" s="269" t="s">
        <v>920</v>
      </c>
      <c r="C74" s="272">
        <v>0</v>
      </c>
      <c r="D74" s="271">
        <v>5502.57</v>
      </c>
      <c r="E74" s="269"/>
    </row>
    <row r="75" spans="1:5" s="52" customFormat="1" ht="409.5">
      <c r="A75" s="268">
        <v>7403022100</v>
      </c>
      <c r="B75" s="269" t="s">
        <v>921</v>
      </c>
      <c r="C75" s="272">
        <v>0</v>
      </c>
      <c r="D75" s="271">
        <v>5502.57</v>
      </c>
      <c r="E75" s="269"/>
    </row>
    <row r="76" spans="1:5" s="52" customFormat="1" ht="409.5">
      <c r="A76" s="268">
        <v>7409</v>
      </c>
      <c r="B76" s="269" t="s">
        <v>922</v>
      </c>
      <c r="C76" s="272">
        <v>0</v>
      </c>
      <c r="D76" s="272">
        <v>0</v>
      </c>
      <c r="E76" s="269"/>
    </row>
    <row r="77" spans="1:5" s="52" customFormat="1" ht="409.5">
      <c r="A77" s="268">
        <v>740900</v>
      </c>
      <c r="B77" s="269" t="s">
        <v>923</v>
      </c>
      <c r="C77" s="272">
        <v>0</v>
      </c>
      <c r="D77" s="272">
        <v>0</v>
      </c>
      <c r="E77" s="269"/>
    </row>
    <row r="78" spans="1:5" s="52" customFormat="1" ht="409.5">
      <c r="A78" s="268">
        <v>7409002100</v>
      </c>
      <c r="B78" s="269" t="s">
        <v>924</v>
      </c>
      <c r="C78" s="272">
        <v>0</v>
      </c>
      <c r="D78" s="272">
        <v>0</v>
      </c>
      <c r="E78" s="269"/>
    </row>
    <row r="79" spans="1:5" s="52" customFormat="1" ht="409.5">
      <c r="A79" s="268">
        <v>75</v>
      </c>
      <c r="B79" s="269" t="s">
        <v>18</v>
      </c>
      <c r="C79" s="272">
        <v>0</v>
      </c>
      <c r="D79" s="271">
        <v>13765.27</v>
      </c>
      <c r="E79" s="269"/>
    </row>
    <row r="80" spans="1:5" s="52" customFormat="1" ht="409.5">
      <c r="A80" s="268">
        <v>7505</v>
      </c>
      <c r="B80" s="269" t="s">
        <v>925</v>
      </c>
      <c r="C80" s="272">
        <v>0</v>
      </c>
      <c r="D80" s="271">
        <v>5959.86</v>
      </c>
      <c r="E80" s="269"/>
    </row>
    <row r="81" spans="1:5" s="52" customFormat="1" ht="343.5">
      <c r="A81" s="268">
        <v>750501</v>
      </c>
      <c r="B81" s="269" t="s">
        <v>926</v>
      </c>
      <c r="C81" s="272">
        <v>0</v>
      </c>
      <c r="D81" s="271">
        <v>5959.86</v>
      </c>
      <c r="E81" s="269"/>
    </row>
    <row r="82" spans="1:5" s="52" customFormat="1" ht="409.5">
      <c r="A82" s="268">
        <v>7505012100</v>
      </c>
      <c r="B82" s="269" t="s">
        <v>927</v>
      </c>
      <c r="C82" s="272">
        <v>0</v>
      </c>
      <c r="D82" s="271">
        <v>5959.86</v>
      </c>
      <c r="E82" s="269"/>
    </row>
    <row r="83" spans="1:5" s="52" customFormat="1" ht="153">
      <c r="A83" s="268">
        <v>7520</v>
      </c>
      <c r="B83" s="269" t="s">
        <v>928</v>
      </c>
      <c r="C83" s="272">
        <v>0</v>
      </c>
      <c r="D83" s="271">
        <v>7805.41</v>
      </c>
      <c r="E83" s="269"/>
    </row>
    <row r="84" spans="1:5" s="52" customFormat="1" ht="409.5">
      <c r="A84" s="268">
        <v>752009</v>
      </c>
      <c r="B84" s="269" t="s">
        <v>929</v>
      </c>
      <c r="C84" s="272">
        <v>0</v>
      </c>
      <c r="D84" s="272">
        <v>492.8</v>
      </c>
      <c r="E84" s="269"/>
    </row>
    <row r="85" spans="1:5" s="52" customFormat="1" ht="409.5">
      <c r="A85" s="268">
        <v>7520092100</v>
      </c>
      <c r="B85" s="269" t="s">
        <v>930</v>
      </c>
      <c r="C85" s="272">
        <v>0</v>
      </c>
      <c r="D85" s="272">
        <v>492.8</v>
      </c>
      <c r="E85" s="269"/>
    </row>
    <row r="86" spans="1:5" s="52" customFormat="1" ht="409.5">
      <c r="A86" s="268">
        <v>752010</v>
      </c>
      <c r="B86" s="269" t="s">
        <v>931</v>
      </c>
      <c r="C86" s="272">
        <v>0</v>
      </c>
      <c r="D86" s="272">
        <v>998.19</v>
      </c>
      <c r="E86" s="269"/>
    </row>
    <row r="87" spans="1:5" s="52" customFormat="1" ht="409.5">
      <c r="A87" s="268">
        <v>7520102100</v>
      </c>
      <c r="B87" s="269" t="s">
        <v>932</v>
      </c>
      <c r="C87" s="272">
        <v>0</v>
      </c>
      <c r="D87" s="272">
        <v>998.19</v>
      </c>
      <c r="E87" s="269"/>
    </row>
    <row r="88" spans="1:5" s="52" customFormat="1" ht="241.5">
      <c r="A88" s="268">
        <v>752011</v>
      </c>
      <c r="B88" s="269" t="s">
        <v>933</v>
      </c>
      <c r="C88" s="272">
        <v>0</v>
      </c>
      <c r="D88" s="271">
        <v>6314.42</v>
      </c>
      <c r="E88" s="269"/>
    </row>
    <row r="89" spans="1:5" s="52" customFormat="1" ht="409.5">
      <c r="A89" s="268">
        <v>7520112100</v>
      </c>
      <c r="B89" s="269" t="s">
        <v>934</v>
      </c>
      <c r="C89" s="272">
        <v>0</v>
      </c>
      <c r="D89" s="271">
        <v>6314.42</v>
      </c>
      <c r="E89" s="269"/>
    </row>
    <row r="90" spans="1:5" s="52" customFormat="1" ht="178.5">
      <c r="A90" s="268">
        <v>76</v>
      </c>
      <c r="B90" s="269" t="s">
        <v>20</v>
      </c>
      <c r="C90" s="272">
        <v>0</v>
      </c>
      <c r="D90" s="271">
        <v>167094.26</v>
      </c>
      <c r="E90" s="269"/>
    </row>
    <row r="91" spans="1:5" s="52" customFormat="1" ht="178.5">
      <c r="A91" s="268">
        <v>7600</v>
      </c>
      <c r="B91" s="269" t="s">
        <v>935</v>
      </c>
      <c r="C91" s="272">
        <v>0</v>
      </c>
      <c r="D91" s="271">
        <v>167094.26</v>
      </c>
      <c r="E91" s="269"/>
    </row>
    <row r="92" spans="1:5" s="52" customFormat="1" ht="356.25">
      <c r="A92" s="268">
        <v>760000</v>
      </c>
      <c r="B92" s="269" t="s">
        <v>936</v>
      </c>
      <c r="C92" s="272">
        <v>0</v>
      </c>
      <c r="D92" s="271">
        <v>167094.26</v>
      </c>
      <c r="E92" s="269"/>
    </row>
    <row r="93" spans="1:5" s="52" customFormat="1" ht="409.5">
      <c r="A93" s="268">
        <v>7600002101</v>
      </c>
      <c r="B93" s="269" t="s">
        <v>937</v>
      </c>
      <c r="C93" s="272">
        <v>0</v>
      </c>
      <c r="D93" s="271">
        <v>167094.26</v>
      </c>
      <c r="E93" s="269"/>
    </row>
    <row r="94" spans="1:5" s="52" customFormat="1" ht="228.75">
      <c r="A94" s="268">
        <v>80</v>
      </c>
      <c r="B94" s="269" t="s">
        <v>342</v>
      </c>
      <c r="C94" s="271">
        <v>102257129.35</v>
      </c>
      <c r="D94" s="272">
        <v>0</v>
      </c>
      <c r="E94" s="269"/>
    </row>
    <row r="95" spans="1:5" s="52" customFormat="1" ht="394.5">
      <c r="A95" s="268">
        <v>8000</v>
      </c>
      <c r="B95" s="269" t="s">
        <v>938</v>
      </c>
      <c r="C95" s="271">
        <v>102257129.35</v>
      </c>
      <c r="D95" s="272">
        <v>0</v>
      </c>
      <c r="E95" s="269"/>
    </row>
    <row r="96" spans="1:5" s="52" customFormat="1" ht="394.5">
      <c r="A96" s="268">
        <v>800000</v>
      </c>
      <c r="B96" s="269" t="s">
        <v>938</v>
      </c>
      <c r="C96" s="271">
        <v>102257129.35</v>
      </c>
      <c r="D96" s="272">
        <v>0</v>
      </c>
      <c r="E96" s="269"/>
    </row>
    <row r="97" spans="1:5" s="52" customFormat="1" ht="394.5">
      <c r="A97" s="268">
        <v>8000000000</v>
      </c>
      <c r="B97" s="269" t="s">
        <v>938</v>
      </c>
      <c r="C97" s="271">
        <v>102257129.35</v>
      </c>
      <c r="D97" s="272">
        <v>0</v>
      </c>
      <c r="E97" s="269"/>
    </row>
    <row r="98" spans="1:5" s="52" customFormat="1" ht="381.75">
      <c r="A98" s="268">
        <v>81</v>
      </c>
      <c r="B98" s="269" t="s">
        <v>939</v>
      </c>
      <c r="C98" s="272">
        <v>0</v>
      </c>
      <c r="D98" s="271">
        <v>26246899.51</v>
      </c>
      <c r="E98" s="269"/>
    </row>
    <row r="99" spans="1:5" s="52" customFormat="1" ht="267">
      <c r="A99" s="268">
        <v>8101</v>
      </c>
      <c r="B99" s="269" t="s">
        <v>940</v>
      </c>
      <c r="C99" s="272">
        <v>0</v>
      </c>
      <c r="D99" s="271">
        <v>26562744.28</v>
      </c>
      <c r="E99" s="269"/>
    </row>
    <row r="100" spans="1:5" s="52" customFormat="1" ht="409.5">
      <c r="A100" s="268">
        <v>810105</v>
      </c>
      <c r="B100" s="269" t="s">
        <v>941</v>
      </c>
      <c r="C100" s="272">
        <v>0</v>
      </c>
      <c r="D100" s="271">
        <v>715444.2</v>
      </c>
      <c r="E100" s="269"/>
    </row>
    <row r="101" spans="1:5" s="52" customFormat="1" ht="409.5">
      <c r="A101" s="268">
        <v>8101052100</v>
      </c>
      <c r="B101" s="269" t="s">
        <v>942</v>
      </c>
      <c r="C101" s="272">
        <v>0</v>
      </c>
      <c r="D101" s="271">
        <v>715444.2</v>
      </c>
      <c r="E101" s="269"/>
    </row>
    <row r="102" spans="1:5" s="52" customFormat="1" ht="241.5">
      <c r="A102" s="268">
        <v>810113</v>
      </c>
      <c r="B102" s="269" t="s">
        <v>943</v>
      </c>
      <c r="C102" s="272">
        <v>0</v>
      </c>
      <c r="D102" s="271">
        <v>25847300.08</v>
      </c>
      <c r="E102" s="269"/>
    </row>
    <row r="103" spans="1:5" s="52" customFormat="1" ht="409.5">
      <c r="A103" s="268">
        <v>8101132101</v>
      </c>
      <c r="B103" s="269" t="s">
        <v>944</v>
      </c>
      <c r="C103" s="272">
        <v>0</v>
      </c>
      <c r="D103" s="271">
        <v>25847300.08</v>
      </c>
      <c r="E103" s="269"/>
    </row>
    <row r="104" spans="1:5" s="52" customFormat="1" ht="178.5">
      <c r="A104" s="268">
        <v>8102</v>
      </c>
      <c r="B104" s="269" t="s">
        <v>352</v>
      </c>
      <c r="C104" s="271">
        <v>315844.77</v>
      </c>
      <c r="D104" s="272">
        <v>0</v>
      </c>
      <c r="E104" s="269"/>
    </row>
    <row r="105" spans="1:5" s="52" customFormat="1" ht="254.25">
      <c r="A105" s="268">
        <v>810299</v>
      </c>
      <c r="B105" s="269" t="s">
        <v>945</v>
      </c>
      <c r="C105" s="271">
        <v>315844.77</v>
      </c>
      <c r="D105" s="272">
        <v>0</v>
      </c>
      <c r="E105" s="269"/>
    </row>
    <row r="106" spans="1:5" s="52" customFormat="1" ht="409.5">
      <c r="A106" s="268">
        <v>8102992100</v>
      </c>
      <c r="B106" s="269" t="s">
        <v>946</v>
      </c>
      <c r="C106" s="271">
        <v>315844.77</v>
      </c>
      <c r="D106" s="272">
        <v>0</v>
      </c>
      <c r="E106" s="269"/>
    </row>
    <row r="107" spans="1:5" s="52" customFormat="1" ht="381.75">
      <c r="A107" s="268">
        <v>82</v>
      </c>
      <c r="B107" s="269" t="s">
        <v>947</v>
      </c>
      <c r="C107" s="271">
        <v>32116.43</v>
      </c>
      <c r="D107" s="272">
        <v>0</v>
      </c>
      <c r="E107" s="269"/>
    </row>
    <row r="108" spans="1:5" s="52" customFormat="1" ht="305.25">
      <c r="A108" s="268">
        <v>8200</v>
      </c>
      <c r="B108" s="269" t="s">
        <v>948</v>
      </c>
      <c r="C108" s="271">
        <v>40359.11</v>
      </c>
      <c r="D108" s="272">
        <v>0</v>
      </c>
      <c r="E108" s="269"/>
    </row>
    <row r="109" spans="1:5" s="52" customFormat="1" ht="369">
      <c r="A109" s="268">
        <v>820099</v>
      </c>
      <c r="B109" s="269" t="s">
        <v>949</v>
      </c>
      <c r="C109" s="271">
        <v>40359.11</v>
      </c>
      <c r="D109" s="272">
        <v>0</v>
      </c>
      <c r="E109" s="269"/>
    </row>
    <row r="110" spans="1:5" s="52" customFormat="1" ht="409.5">
      <c r="A110" s="268">
        <v>8200992101</v>
      </c>
      <c r="B110" s="269" t="s">
        <v>950</v>
      </c>
      <c r="C110" s="271">
        <v>40359.11</v>
      </c>
      <c r="D110" s="272">
        <v>0</v>
      </c>
      <c r="E110" s="269"/>
    </row>
    <row r="111" spans="1:5" s="52" customFormat="1" ht="305.25">
      <c r="A111" s="268">
        <v>8201</v>
      </c>
      <c r="B111" s="269" t="s">
        <v>951</v>
      </c>
      <c r="C111" s="272">
        <v>0</v>
      </c>
      <c r="D111" s="271">
        <v>3349.15</v>
      </c>
      <c r="E111" s="269"/>
    </row>
    <row r="112" spans="1:5" s="52" customFormat="1" ht="409.5">
      <c r="A112" s="268">
        <v>820130</v>
      </c>
      <c r="B112" s="269" t="s">
        <v>952</v>
      </c>
      <c r="C112" s="272">
        <v>0</v>
      </c>
      <c r="D112" s="272">
        <v>0</v>
      </c>
      <c r="E112" s="269"/>
    </row>
    <row r="113" spans="1:5" s="52" customFormat="1" ht="409.5">
      <c r="A113" s="268">
        <v>8201302100</v>
      </c>
      <c r="B113" s="269" t="s">
        <v>953</v>
      </c>
      <c r="C113" s="272">
        <v>0</v>
      </c>
      <c r="D113" s="272">
        <v>0</v>
      </c>
      <c r="E113" s="269"/>
    </row>
    <row r="114" spans="1:5" s="52" customFormat="1" ht="409.5">
      <c r="A114" s="268">
        <v>820131</v>
      </c>
      <c r="B114" s="269" t="s">
        <v>954</v>
      </c>
      <c r="C114" s="272">
        <v>0</v>
      </c>
      <c r="D114" s="272">
        <v>0</v>
      </c>
      <c r="E114" s="269"/>
    </row>
    <row r="115" spans="1:5" s="52" customFormat="1" ht="409.5">
      <c r="A115" s="268">
        <v>8201312100</v>
      </c>
      <c r="B115" s="269" t="s">
        <v>955</v>
      </c>
      <c r="C115" s="272">
        <v>0</v>
      </c>
      <c r="D115" s="272">
        <v>0</v>
      </c>
      <c r="E115" s="269"/>
    </row>
    <row r="116" spans="1:5" s="52" customFormat="1" ht="409.5">
      <c r="A116" s="268">
        <v>820132</v>
      </c>
      <c r="B116" s="269" t="s">
        <v>956</v>
      </c>
      <c r="C116" s="272">
        <v>0</v>
      </c>
      <c r="D116" s="272">
        <v>0</v>
      </c>
      <c r="E116" s="269"/>
    </row>
    <row r="117" spans="1:5" s="52" customFormat="1" ht="409.5">
      <c r="A117" s="268">
        <v>8201322100</v>
      </c>
      <c r="B117" s="269" t="s">
        <v>957</v>
      </c>
      <c r="C117" s="272">
        <v>0</v>
      </c>
      <c r="D117" s="272">
        <v>0</v>
      </c>
      <c r="E117" s="269"/>
    </row>
    <row r="118" spans="1:5" s="52" customFormat="1" ht="409.5">
      <c r="A118" s="268">
        <v>820133</v>
      </c>
      <c r="B118" s="269" t="s">
        <v>958</v>
      </c>
      <c r="C118" s="272">
        <v>0</v>
      </c>
      <c r="D118" s="272">
        <v>0</v>
      </c>
      <c r="E118" s="269"/>
    </row>
    <row r="119" spans="1:5" s="52" customFormat="1" ht="409.5">
      <c r="A119" s="268">
        <v>8201332100</v>
      </c>
      <c r="B119" s="269" t="s">
        <v>959</v>
      </c>
      <c r="C119" s="272">
        <v>0</v>
      </c>
      <c r="D119" s="272">
        <v>0</v>
      </c>
      <c r="E119" s="269"/>
    </row>
    <row r="120" spans="1:5" s="52" customFormat="1" ht="369">
      <c r="A120" s="268">
        <v>820199</v>
      </c>
      <c r="B120" s="269" t="s">
        <v>994</v>
      </c>
      <c r="C120" s="272">
        <v>0</v>
      </c>
      <c r="D120" s="271">
        <v>3349.15</v>
      </c>
      <c r="E120" s="269"/>
    </row>
    <row r="121" spans="1:5" s="52" customFormat="1" ht="409.5">
      <c r="A121" s="268">
        <v>8201992101</v>
      </c>
      <c r="B121" s="269" t="s">
        <v>995</v>
      </c>
      <c r="C121" s="272">
        <v>0</v>
      </c>
      <c r="D121" s="271">
        <v>3349.15</v>
      </c>
      <c r="E121" s="269"/>
    </row>
    <row r="122" spans="1:5" s="52" customFormat="1" ht="409.5">
      <c r="A122" s="268">
        <v>8207</v>
      </c>
      <c r="B122" s="269" t="s">
        <v>960</v>
      </c>
      <c r="C122" s="272">
        <v>0</v>
      </c>
      <c r="D122" s="271">
        <v>4893.53</v>
      </c>
      <c r="E122" s="269"/>
    </row>
    <row r="123" spans="1:5" s="52" customFormat="1" ht="409.5">
      <c r="A123" s="268">
        <v>820700</v>
      </c>
      <c r="B123" s="269" t="s">
        <v>961</v>
      </c>
      <c r="C123" s="272">
        <v>0</v>
      </c>
      <c r="D123" s="272">
        <v>134.13</v>
      </c>
      <c r="E123" s="269"/>
    </row>
    <row r="124" spans="1:5" s="52" customFormat="1" ht="409.5">
      <c r="A124" s="268">
        <v>8207002100</v>
      </c>
      <c r="B124" s="269" t="s">
        <v>962</v>
      </c>
      <c r="C124" s="272">
        <v>0</v>
      </c>
      <c r="D124" s="272">
        <v>134.13</v>
      </c>
      <c r="E124" s="269"/>
    </row>
    <row r="125" spans="1:5" s="52" customFormat="1" ht="343.5">
      <c r="A125" s="268">
        <v>820709</v>
      </c>
      <c r="B125" s="269" t="s">
        <v>963</v>
      </c>
      <c r="C125" s="272">
        <v>0</v>
      </c>
      <c r="D125" s="271">
        <v>4759.4</v>
      </c>
      <c r="E125" s="269"/>
    </row>
    <row r="126" spans="1:5" s="52" customFormat="1" ht="409.5">
      <c r="A126" s="268">
        <v>8207092100</v>
      </c>
      <c r="B126" s="269" t="s">
        <v>964</v>
      </c>
      <c r="C126" s="272">
        <v>0</v>
      </c>
      <c r="D126" s="271">
        <v>4759.4</v>
      </c>
      <c r="E126" s="269"/>
    </row>
    <row r="127" spans="1:5" s="52" customFormat="1" ht="140.25">
      <c r="A127" s="268">
        <v>89</v>
      </c>
      <c r="B127" s="269" t="s">
        <v>965</v>
      </c>
      <c r="C127" s="272">
        <v>0</v>
      </c>
      <c r="D127" s="272">
        <v>0</v>
      </c>
      <c r="E127" s="269"/>
    </row>
    <row r="128" spans="1:5" s="52" customFormat="1" ht="356.25">
      <c r="A128" s="268">
        <v>8900</v>
      </c>
      <c r="B128" s="269" t="s">
        <v>966</v>
      </c>
      <c r="C128" s="272">
        <v>0</v>
      </c>
      <c r="D128" s="272">
        <v>0</v>
      </c>
      <c r="E128" s="269"/>
    </row>
    <row r="129" spans="1:5" s="52" customFormat="1" ht="356.25">
      <c r="A129" s="268">
        <v>890000</v>
      </c>
      <c r="B129" s="269" t="s">
        <v>966</v>
      </c>
      <c r="C129" s="272">
        <v>0</v>
      </c>
      <c r="D129" s="272">
        <v>0</v>
      </c>
      <c r="E129" s="269"/>
    </row>
    <row r="130" spans="1:5" s="52" customFormat="1" ht="356.25">
      <c r="A130" s="268">
        <v>8900000000</v>
      </c>
      <c r="B130" s="269" t="s">
        <v>966</v>
      </c>
      <c r="C130" s="272">
        <v>0</v>
      </c>
      <c r="D130" s="271">
        <v>80228529.31</v>
      </c>
      <c r="E130" s="269"/>
    </row>
    <row r="131" spans="1:5" s="52" customFormat="1" ht="409.5">
      <c r="A131" s="268">
        <v>8900005000</v>
      </c>
      <c r="B131" s="269" t="s">
        <v>967</v>
      </c>
      <c r="C131" s="271">
        <v>80228529.31</v>
      </c>
      <c r="D131" s="272">
        <v>0</v>
      </c>
      <c r="E131" s="269"/>
    </row>
    <row r="132" spans="1:5" s="52" customFormat="1" ht="12.75" customHeight="1">
      <c r="A132" s="268"/>
      <c r="B132" s="272" t="s">
        <v>968</v>
      </c>
      <c r="C132" s="271">
        <v>413976469.01</v>
      </c>
      <c r="D132" s="271">
        <v>413976469.01</v>
      </c>
      <c r="E132" s="269"/>
    </row>
    <row r="133" spans="1:5" s="52" customFormat="1" ht="12.75">
      <c r="A133" s="268"/>
      <c r="B133" s="272"/>
      <c r="C133" s="272"/>
      <c r="D133" s="272"/>
      <c r="E133" s="269"/>
    </row>
    <row r="134" s="52" customFormat="1" ht="12.75">
      <c r="A134" s="273"/>
    </row>
    <row r="135" s="52" customFormat="1" ht="12.75">
      <c r="A135" s="273"/>
    </row>
    <row r="136" s="52" customFormat="1" ht="12.75">
      <c r="A136" s="273"/>
    </row>
    <row r="137" s="52" customFormat="1" ht="12.75">
      <c r="A137" s="273"/>
    </row>
    <row r="138" s="52" customFormat="1" ht="12.75">
      <c r="A138" s="273"/>
    </row>
    <row r="139" s="52" customFormat="1" ht="12.75">
      <c r="A139" s="273"/>
    </row>
    <row r="140" s="52" customFormat="1" ht="12.75">
      <c r="A140" s="273"/>
    </row>
    <row r="141" s="52" customFormat="1" ht="12.75">
      <c r="A141" s="273"/>
    </row>
    <row r="142" s="52" customFormat="1" ht="12.75">
      <c r="A142" s="273"/>
    </row>
    <row r="143" s="52" customFormat="1" ht="12.75">
      <c r="A143" s="273"/>
    </row>
    <row r="144" s="52" customFormat="1" ht="12.75">
      <c r="A144" s="273"/>
    </row>
    <row r="145" s="52" customFormat="1" ht="12.75">
      <c r="A145" s="273"/>
    </row>
    <row r="146" s="52" customFormat="1" ht="12.75">
      <c r="A146" s="273"/>
    </row>
    <row r="147" s="52" customFormat="1" ht="12.75">
      <c r="A147" s="273"/>
    </row>
    <row r="148" s="52" customFormat="1" ht="12.75">
      <c r="A148" s="273"/>
    </row>
    <row r="149" s="52" customFormat="1" ht="12.75">
      <c r="A149" s="273"/>
    </row>
    <row r="150" s="52" customFormat="1" ht="12.75">
      <c r="A150" s="273"/>
    </row>
    <row r="151" s="52" customFormat="1" ht="12.75">
      <c r="A151" s="273"/>
    </row>
    <row r="152" s="52" customFormat="1" ht="12.75">
      <c r="A152" s="273"/>
    </row>
    <row r="153" s="52" customFormat="1" ht="12.75">
      <c r="A153" s="273"/>
    </row>
    <row r="154" s="52" customFormat="1" ht="12.75">
      <c r="A154" s="273"/>
    </row>
    <row r="155" s="52" customFormat="1" ht="12.75">
      <c r="A155" s="273"/>
    </row>
    <row r="156" s="52" customFormat="1" ht="12.75">
      <c r="A156" s="273"/>
    </row>
    <row r="157" s="52" customFormat="1" ht="12.75">
      <c r="A157" s="273"/>
    </row>
    <row r="158" s="52" customFormat="1" ht="12.75">
      <c r="A158" s="273"/>
    </row>
    <row r="159" s="52" customFormat="1" ht="12.75">
      <c r="A159" s="273"/>
    </row>
    <row r="160" s="52" customFormat="1" ht="12.75">
      <c r="A160" s="273"/>
    </row>
    <row r="161" s="52" customFormat="1" ht="12.75">
      <c r="A161" s="273"/>
    </row>
    <row r="162" s="52" customFormat="1" ht="12.75">
      <c r="A162" s="273"/>
    </row>
    <row r="163" s="52" customFormat="1" ht="12.75">
      <c r="A163" s="273"/>
    </row>
    <row r="164" s="52" customFormat="1" ht="12.75">
      <c r="A164" s="273"/>
    </row>
    <row r="165" s="52" customFormat="1" ht="12.75">
      <c r="A165" s="273"/>
    </row>
    <row r="166" s="52" customFormat="1" ht="12.75">
      <c r="A166" s="273"/>
    </row>
    <row r="167" s="52" customFormat="1" ht="12.75">
      <c r="A167" s="273"/>
    </row>
    <row r="168" s="52" customFormat="1" ht="12.75">
      <c r="A168" s="273"/>
    </row>
    <row r="169" s="52" customFormat="1" ht="12.75">
      <c r="A169" s="273"/>
    </row>
    <row r="170" s="52" customFormat="1" ht="12.75">
      <c r="A170" s="273"/>
    </row>
    <row r="171" s="52" customFormat="1" ht="12.75">
      <c r="A171" s="273"/>
    </row>
    <row r="172" s="52" customFormat="1" ht="12.75">
      <c r="A172" s="273"/>
    </row>
    <row r="173" s="52" customFormat="1" ht="12.75">
      <c r="A173" s="273"/>
    </row>
    <row r="174" s="52" customFormat="1" ht="12.75">
      <c r="A174" s="273"/>
    </row>
    <row r="175" s="52" customFormat="1" ht="12.75">
      <c r="A175" s="273"/>
    </row>
    <row r="176" s="52" customFormat="1" ht="12.75">
      <c r="A176" s="273"/>
    </row>
    <row r="177" s="52" customFormat="1" ht="12.75">
      <c r="A177" s="273"/>
    </row>
    <row r="178" s="52" customFormat="1" ht="12.75">
      <c r="A178" s="273"/>
    </row>
    <row r="179" s="52" customFormat="1" ht="12.75">
      <c r="A179" s="273"/>
    </row>
    <row r="180" s="52" customFormat="1" ht="12.75">
      <c r="A180" s="273"/>
    </row>
    <row r="181" s="52" customFormat="1" ht="12.75">
      <c r="A181" s="273"/>
    </row>
    <row r="182" s="52" customFormat="1" ht="12.75">
      <c r="A182" s="273"/>
    </row>
    <row r="183" s="52" customFormat="1" ht="12.75">
      <c r="A183" s="273"/>
    </row>
    <row r="184" s="52" customFormat="1" ht="12.75">
      <c r="A184" s="273"/>
    </row>
    <row r="185" s="52" customFormat="1" ht="12.75">
      <c r="A185" s="273"/>
    </row>
    <row r="186" s="52" customFormat="1" ht="12.75">
      <c r="A186" s="273"/>
    </row>
    <row r="187" s="52" customFormat="1" ht="12.75">
      <c r="A187" s="273"/>
    </row>
    <row r="188" s="52" customFormat="1" ht="12.75">
      <c r="A188" s="273"/>
    </row>
    <row r="189" s="52" customFormat="1" ht="12.75">
      <c r="A189" s="273"/>
    </row>
    <row r="190" s="52" customFormat="1" ht="12.75">
      <c r="A190" s="273"/>
    </row>
    <row r="191" s="52" customFormat="1" ht="12.75">
      <c r="A191" s="273"/>
    </row>
    <row r="192" s="52" customFormat="1" ht="12.75">
      <c r="A192" s="273"/>
    </row>
    <row r="193" s="52" customFormat="1" ht="12.75">
      <c r="A193" s="273"/>
    </row>
    <row r="194" s="52" customFormat="1" ht="12.75">
      <c r="A194" s="273"/>
    </row>
    <row r="195" s="52" customFormat="1" ht="12.75">
      <c r="A195" s="273"/>
    </row>
    <row r="196" s="52" customFormat="1" ht="12.75">
      <c r="A196" s="273"/>
    </row>
    <row r="197" s="52" customFormat="1" ht="12.75">
      <c r="A197" s="273"/>
    </row>
    <row r="198" s="52" customFormat="1" ht="12.75">
      <c r="A198" s="273"/>
    </row>
    <row r="199" s="52" customFormat="1" ht="12.75">
      <c r="A199" s="273"/>
    </row>
    <row r="200" s="52" customFormat="1" ht="12.75">
      <c r="A200" s="273"/>
    </row>
    <row r="201" s="52" customFormat="1" ht="12.75">
      <c r="A201" s="273"/>
    </row>
    <row r="202" s="52" customFormat="1" ht="12.75">
      <c r="A202" s="273"/>
    </row>
    <row r="203" s="52" customFormat="1" ht="12.75">
      <c r="A203" s="273"/>
    </row>
    <row r="204" s="52" customFormat="1" ht="12.75">
      <c r="A204" s="273"/>
    </row>
    <row r="205" s="52" customFormat="1" ht="12.75">
      <c r="A205" s="273"/>
    </row>
    <row r="206" s="52" customFormat="1" ht="12.75">
      <c r="A206" s="273"/>
    </row>
    <row r="207" s="52" customFormat="1" ht="12.75">
      <c r="A207" s="273"/>
    </row>
    <row r="208" s="52" customFormat="1" ht="12.75">
      <c r="A208" s="273"/>
    </row>
    <row r="209" s="52" customFormat="1" ht="12.75">
      <c r="A209" s="273"/>
    </row>
    <row r="210" s="52" customFormat="1" ht="12.75">
      <c r="A210" s="273"/>
    </row>
    <row r="211" s="52" customFormat="1" ht="12.75">
      <c r="A211" s="273"/>
    </row>
    <row r="212" s="52" customFormat="1" ht="12.75">
      <c r="A212" s="273"/>
    </row>
    <row r="213" s="52" customFormat="1" ht="12.75">
      <c r="A213" s="273"/>
    </row>
    <row r="214" s="52" customFormat="1" ht="12.75">
      <c r="A214" s="273"/>
    </row>
    <row r="215" s="52" customFormat="1" ht="12.75">
      <c r="A215" s="273"/>
    </row>
    <row r="216" s="52" customFormat="1" ht="12.75">
      <c r="A216" s="273"/>
    </row>
    <row r="217" s="52" customFormat="1" ht="12.75">
      <c r="A217" s="273"/>
    </row>
    <row r="218" s="52" customFormat="1" ht="12.75">
      <c r="A218" s="273"/>
    </row>
    <row r="219" s="52" customFormat="1" ht="12.75">
      <c r="A219" s="273"/>
    </row>
    <row r="220" s="52" customFormat="1" ht="12.75">
      <c r="A220" s="273"/>
    </row>
    <row r="221" s="52" customFormat="1" ht="12.75">
      <c r="A221" s="273"/>
    </row>
    <row r="222" s="52" customFormat="1" ht="12.75">
      <c r="A222" s="273"/>
    </row>
    <row r="223" s="52" customFormat="1" ht="12.75">
      <c r="A223" s="273"/>
    </row>
    <row r="224" s="52" customFormat="1" ht="12.75">
      <c r="A224" s="273"/>
    </row>
    <row r="225" s="52" customFormat="1" ht="12.75">
      <c r="A225" s="273"/>
    </row>
    <row r="226" s="52" customFormat="1" ht="12.75">
      <c r="A226" s="273"/>
    </row>
    <row r="227" s="52" customFormat="1" ht="12.75">
      <c r="A227" s="273"/>
    </row>
    <row r="228" s="52" customFormat="1" ht="12.75">
      <c r="A228" s="273"/>
    </row>
    <row r="229" s="52" customFormat="1" ht="12.75">
      <c r="A229" s="273"/>
    </row>
    <row r="230" s="52" customFormat="1" ht="12.75">
      <c r="A230" s="273"/>
    </row>
    <row r="231" s="52" customFormat="1" ht="12.75">
      <c r="A231" s="273"/>
    </row>
    <row r="232" s="52" customFormat="1" ht="12.75">
      <c r="A232" s="273"/>
    </row>
    <row r="233" s="52" customFormat="1" ht="12.75">
      <c r="A233" s="273"/>
    </row>
    <row r="234" s="52" customFormat="1" ht="12.75">
      <c r="A234" s="273"/>
    </row>
    <row r="235" s="52" customFormat="1" ht="12.75">
      <c r="A235" s="273"/>
    </row>
    <row r="236" s="52" customFormat="1" ht="12.75">
      <c r="A236" s="273"/>
    </row>
    <row r="237" s="52" customFormat="1" ht="12.75">
      <c r="A237" s="273"/>
    </row>
    <row r="238" s="52" customFormat="1" ht="12.75">
      <c r="A238" s="273"/>
    </row>
    <row r="239" s="52" customFormat="1" ht="12.75">
      <c r="A239" s="273"/>
    </row>
    <row r="240" s="52" customFormat="1" ht="12.75">
      <c r="A240" s="273"/>
    </row>
    <row r="241" s="52" customFormat="1" ht="12.75">
      <c r="A241" s="273"/>
    </row>
    <row r="242" s="52" customFormat="1" ht="12.75">
      <c r="A242" s="273"/>
    </row>
    <row r="243" s="52" customFormat="1" ht="12.75">
      <c r="A243" s="273"/>
    </row>
    <row r="244" s="52" customFormat="1" ht="12.75">
      <c r="A244" s="273"/>
    </row>
    <row r="245" s="52" customFormat="1" ht="12.75">
      <c r="A245" s="273"/>
    </row>
    <row r="246" s="52" customFormat="1" ht="12.75">
      <c r="A246" s="273"/>
    </row>
    <row r="247" s="52" customFormat="1" ht="12.75">
      <c r="A247" s="273"/>
    </row>
    <row r="248" s="52" customFormat="1" ht="12.75">
      <c r="A248" s="273"/>
    </row>
    <row r="249" s="52" customFormat="1" ht="12.75">
      <c r="A249" s="273"/>
    </row>
    <row r="250" s="52" customFormat="1" ht="12.75">
      <c r="A250" s="27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Y167"/>
  <sheetViews>
    <sheetView zoomScaleSheetLayoutView="75" zoomScalePageLayoutView="0" workbookViewId="0" topLeftCell="F19">
      <selection activeCell="L50" sqref="L50"/>
    </sheetView>
  </sheetViews>
  <sheetFormatPr defaultColWidth="9.140625" defaultRowHeight="12.75"/>
  <cols>
    <col min="1" max="1" width="2.421875" style="124" customWidth="1"/>
    <col min="2" max="2" width="4.28125" style="124" customWidth="1"/>
    <col min="3" max="3" width="46.00390625" style="124" customWidth="1"/>
    <col min="4" max="4" width="13.7109375" style="124" customWidth="1"/>
    <col min="5" max="5" width="2.421875" style="124" customWidth="1"/>
    <col min="6" max="6" width="13.7109375" style="124" customWidth="1"/>
    <col min="7" max="7" width="1.28515625" style="124" customWidth="1"/>
    <col min="8" max="8" width="15.8515625" style="124" customWidth="1"/>
    <col min="9" max="9" width="1.28515625" style="124" customWidth="1"/>
    <col min="10" max="10" width="15.28125" style="136" customWidth="1"/>
    <col min="11" max="11" width="1.1484375" style="136" customWidth="1"/>
    <col min="12" max="12" width="14.140625" style="136" customWidth="1"/>
    <col min="13" max="13" width="1.1484375" style="136" customWidth="1"/>
    <col min="14" max="14" width="17.7109375" style="136" customWidth="1"/>
    <col min="15" max="15" width="1.1484375" style="136" customWidth="1"/>
    <col min="16" max="16" width="2.7109375" style="123" customWidth="1"/>
    <col min="17" max="17" width="3.57421875" style="136" customWidth="1"/>
    <col min="18" max="18" width="44.28125" style="136" customWidth="1"/>
    <col min="19" max="19" width="2.421875" style="136" customWidth="1"/>
    <col min="20" max="20" width="18.28125" style="136" bestFit="1" customWidth="1"/>
    <col min="21" max="21" width="1.7109375" style="136" customWidth="1"/>
    <col min="22" max="22" width="17.57421875" style="136" customWidth="1"/>
    <col min="23" max="23" width="2.00390625" style="136" customWidth="1"/>
    <col min="24" max="24" width="18.57421875" style="136" customWidth="1"/>
    <col min="25" max="25" width="11.7109375" style="123" bestFit="1" customWidth="1"/>
    <col min="26" max="16384" width="9.140625" style="124" customWidth="1"/>
  </cols>
  <sheetData>
    <row r="1" spans="1:24" ht="23.25" customHeight="1">
      <c r="A1" s="534"/>
      <c r="B1" s="534"/>
      <c r="C1" s="534"/>
      <c r="D1" s="534"/>
      <c r="E1" s="534"/>
      <c r="F1" s="534"/>
      <c r="G1" s="534"/>
      <c r="H1" s="534"/>
      <c r="I1" s="534"/>
      <c r="J1" s="534"/>
      <c r="K1" s="534"/>
      <c r="L1" s="534"/>
      <c r="M1" s="534"/>
      <c r="N1" s="534"/>
      <c r="O1" s="534"/>
      <c r="P1" s="534"/>
      <c r="Q1" s="534"/>
      <c r="R1" s="534"/>
      <c r="S1" s="534"/>
      <c r="T1" s="534"/>
      <c r="U1" s="534"/>
      <c r="V1" s="534"/>
      <c r="W1" s="534"/>
      <c r="X1" s="534"/>
    </row>
    <row r="2" spans="1:24" ht="19.5" customHeight="1">
      <c r="A2" s="535" t="s">
        <v>102</v>
      </c>
      <c r="B2" s="535"/>
      <c r="C2" s="535"/>
      <c r="D2" s="535"/>
      <c r="E2" s="535"/>
      <c r="F2" s="535"/>
      <c r="G2" s="535"/>
      <c r="H2" s="535"/>
      <c r="I2" s="535"/>
      <c r="J2" s="535"/>
      <c r="K2" s="535"/>
      <c r="L2" s="535"/>
      <c r="M2" s="535"/>
      <c r="N2" s="535"/>
      <c r="O2" s="535"/>
      <c r="P2" s="535"/>
      <c r="Q2" s="535"/>
      <c r="R2" s="535"/>
      <c r="S2" s="535"/>
      <c r="T2" s="535"/>
      <c r="U2" s="535"/>
      <c r="V2" s="535"/>
      <c r="W2" s="125"/>
      <c r="X2" s="125"/>
    </row>
    <row r="3" spans="1:24" ht="19.5" customHeight="1">
      <c r="A3" s="535" t="s">
        <v>325</v>
      </c>
      <c r="B3" s="535"/>
      <c r="C3" s="535"/>
      <c r="D3" s="535"/>
      <c r="E3" s="535"/>
      <c r="F3" s="535"/>
      <c r="G3" s="535"/>
      <c r="H3" s="535"/>
      <c r="I3" s="535"/>
      <c r="J3" s="535"/>
      <c r="K3" s="535"/>
      <c r="L3" s="535"/>
      <c r="M3" s="535"/>
      <c r="N3" s="535"/>
      <c r="O3" s="535"/>
      <c r="P3" s="535"/>
      <c r="Q3" s="535"/>
      <c r="R3" s="535"/>
      <c r="S3" s="535"/>
      <c r="T3" s="535"/>
      <c r="U3" s="535"/>
      <c r="V3" s="535"/>
      <c r="W3" s="125"/>
      <c r="X3" s="125"/>
    </row>
    <row r="4" spans="1:24" ht="19.5" customHeight="1">
      <c r="A4" s="535" t="s">
        <v>326</v>
      </c>
      <c r="B4" s="535"/>
      <c r="C4" s="535"/>
      <c r="D4" s="535"/>
      <c r="E4" s="535"/>
      <c r="F4" s="535"/>
      <c r="G4" s="535"/>
      <c r="H4" s="535"/>
      <c r="I4" s="535"/>
      <c r="J4" s="535"/>
      <c r="K4" s="535"/>
      <c r="L4" s="535"/>
      <c r="M4" s="535"/>
      <c r="N4" s="535"/>
      <c r="O4" s="535"/>
      <c r="P4" s="535"/>
      <c r="Q4" s="535"/>
      <c r="R4" s="535"/>
      <c r="S4" s="535"/>
      <c r="T4" s="535"/>
      <c r="U4" s="535"/>
      <c r="V4" s="535"/>
      <c r="W4" s="125"/>
      <c r="X4" s="125"/>
    </row>
    <row r="5" spans="1:25" s="129" customFormat="1" ht="13.5" customHeight="1">
      <c r="A5" s="126"/>
      <c r="B5" s="127"/>
      <c r="C5" s="127"/>
      <c r="D5" s="127"/>
      <c r="E5" s="127"/>
      <c r="F5" s="127"/>
      <c r="G5" s="127"/>
      <c r="H5" s="127"/>
      <c r="I5" s="127"/>
      <c r="J5" s="128"/>
      <c r="K5" s="128"/>
      <c r="L5" s="128"/>
      <c r="M5" s="128"/>
      <c r="N5" s="128"/>
      <c r="O5" s="128"/>
      <c r="P5" s="128"/>
      <c r="Q5" s="128"/>
      <c r="R5" s="128"/>
      <c r="S5" s="128"/>
      <c r="T5" s="128"/>
      <c r="U5" s="128"/>
      <c r="V5" s="128"/>
      <c r="W5" s="128"/>
      <c r="X5" s="128"/>
      <c r="Y5" s="123"/>
    </row>
    <row r="6" spans="1:23" ht="11.25">
      <c r="A6" s="130"/>
      <c r="B6" s="131"/>
      <c r="C6" s="132" t="s">
        <v>32</v>
      </c>
      <c r="D6" s="132"/>
      <c r="E6" s="132"/>
      <c r="F6" s="132"/>
      <c r="G6" s="132"/>
      <c r="H6" s="132"/>
      <c r="I6" s="132"/>
      <c r="J6" s="133"/>
      <c r="K6" s="133"/>
      <c r="L6" s="133"/>
      <c r="M6" s="133"/>
      <c r="N6" s="133"/>
      <c r="O6" s="133"/>
      <c r="P6" s="134"/>
      <c r="Q6" s="133"/>
      <c r="R6" s="133"/>
      <c r="S6" s="133"/>
      <c r="T6" s="133"/>
      <c r="U6" s="133"/>
      <c r="V6" s="135" t="s">
        <v>33</v>
      </c>
      <c r="W6" s="133"/>
    </row>
    <row r="7" spans="1:21" ht="11.25">
      <c r="A7" s="137"/>
      <c r="B7" s="137"/>
      <c r="C7" s="137"/>
      <c r="D7" s="138" t="s">
        <v>225</v>
      </c>
      <c r="E7" s="138"/>
      <c r="F7" s="138"/>
      <c r="G7" s="138"/>
      <c r="H7" s="138"/>
      <c r="I7" s="138"/>
      <c r="J7" s="138" t="s">
        <v>85</v>
      </c>
      <c r="K7" s="138"/>
      <c r="L7" s="138"/>
      <c r="M7" s="138"/>
      <c r="N7" s="138"/>
      <c r="O7" s="139"/>
      <c r="P7" s="140"/>
      <c r="Q7" s="139"/>
      <c r="R7" s="139"/>
      <c r="S7" s="139"/>
      <c r="T7" s="139"/>
      <c r="U7" s="139"/>
    </row>
    <row r="8" spans="1:24" ht="11.25">
      <c r="A8" s="137"/>
      <c r="B8" s="137"/>
      <c r="C8" s="137"/>
      <c r="D8" s="139"/>
      <c r="E8" s="139"/>
      <c r="F8" s="139"/>
      <c r="G8" s="139"/>
      <c r="H8" s="141" t="s">
        <v>34</v>
      </c>
      <c r="I8" s="141"/>
      <c r="J8" s="139"/>
      <c r="K8" s="139"/>
      <c r="L8" s="139"/>
      <c r="M8" s="139"/>
      <c r="N8" s="141" t="s">
        <v>34</v>
      </c>
      <c r="O8" s="139"/>
      <c r="P8" s="140"/>
      <c r="Q8" s="139"/>
      <c r="R8" s="139"/>
      <c r="S8" s="139"/>
      <c r="T8" s="142" t="s">
        <v>35</v>
      </c>
      <c r="U8" s="139"/>
      <c r="V8" s="142" t="s">
        <v>35</v>
      </c>
      <c r="W8" s="142"/>
      <c r="X8" s="143"/>
    </row>
    <row r="9" spans="1:24" ht="11.25">
      <c r="A9" s="137"/>
      <c r="B9" s="137"/>
      <c r="C9" s="137"/>
      <c r="D9" s="138" t="s">
        <v>36</v>
      </c>
      <c r="E9" s="139"/>
      <c r="F9" s="144" t="s">
        <v>37</v>
      </c>
      <c r="G9" s="139"/>
      <c r="H9" s="138" t="s">
        <v>38</v>
      </c>
      <c r="I9" s="138"/>
      <c r="J9" s="138" t="s">
        <v>36</v>
      </c>
      <c r="K9" s="139"/>
      <c r="L9" s="144" t="s">
        <v>37</v>
      </c>
      <c r="M9" s="139"/>
      <c r="N9" s="138" t="s">
        <v>38</v>
      </c>
      <c r="O9" s="139"/>
      <c r="P9" s="140"/>
      <c r="Q9" s="139"/>
      <c r="R9" s="139"/>
      <c r="S9" s="139"/>
      <c r="T9" s="144" t="s">
        <v>226</v>
      </c>
      <c r="U9" s="139"/>
      <c r="V9" s="144" t="s">
        <v>86</v>
      </c>
      <c r="W9" s="144"/>
      <c r="X9" s="145"/>
    </row>
    <row r="10" spans="1:24" ht="11.25">
      <c r="A10" s="146" t="s">
        <v>39</v>
      </c>
      <c r="B10" s="137"/>
      <c r="C10" s="146" t="s">
        <v>101</v>
      </c>
      <c r="D10" s="147"/>
      <c r="E10" s="147"/>
      <c r="F10" s="147"/>
      <c r="G10" s="147"/>
      <c r="H10" s="147"/>
      <c r="I10" s="147"/>
      <c r="J10" s="147"/>
      <c r="K10" s="147"/>
      <c r="L10" s="147"/>
      <c r="M10" s="147"/>
      <c r="N10" s="147"/>
      <c r="O10" s="139"/>
      <c r="P10" s="148" t="s">
        <v>40</v>
      </c>
      <c r="R10" s="149" t="s">
        <v>41</v>
      </c>
      <c r="S10" s="149"/>
      <c r="T10" s="150"/>
      <c r="U10" s="149"/>
      <c r="V10" s="150"/>
      <c r="W10" s="150"/>
      <c r="X10" s="147"/>
    </row>
    <row r="11" spans="3:24" ht="11.25">
      <c r="C11" s="124" t="s">
        <v>42</v>
      </c>
      <c r="D11" s="147">
        <v>33813.26</v>
      </c>
      <c r="E11" s="147"/>
      <c r="F11" s="147">
        <f>'[1]Φύλλο1'!$K$175</f>
        <v>8170.67</v>
      </c>
      <c r="G11" s="147"/>
      <c r="H11" s="147">
        <f>+D11-F11</f>
        <v>25642.590000000004</v>
      </c>
      <c r="I11" s="147"/>
      <c r="J11" s="147">
        <v>33813.26</v>
      </c>
      <c r="K11" s="147"/>
      <c r="L11" s="147">
        <v>1408.02</v>
      </c>
      <c r="M11" s="147"/>
      <c r="N11" s="147">
        <f>+J11-L11</f>
        <v>32405.24</v>
      </c>
      <c r="O11" s="139"/>
      <c r="Q11" s="151" t="s">
        <v>43</v>
      </c>
      <c r="R11" s="149" t="s">
        <v>44</v>
      </c>
      <c r="S11" s="149"/>
      <c r="T11" s="150"/>
      <c r="U11" s="149"/>
      <c r="V11" s="150"/>
      <c r="W11" s="150"/>
      <c r="X11" s="147"/>
    </row>
    <row r="12" spans="1:24" ht="11.25">
      <c r="A12" s="137"/>
      <c r="B12" s="137"/>
      <c r="C12" s="137" t="s">
        <v>45</v>
      </c>
      <c r="D12" s="147">
        <v>59997.56</v>
      </c>
      <c r="E12" s="147"/>
      <c r="F12" s="147">
        <f>'[1]Φύλλο1'!$K$177</f>
        <v>30099.99</v>
      </c>
      <c r="G12" s="147"/>
      <c r="H12" s="147">
        <f>+D12-F12</f>
        <v>29897.569999999996</v>
      </c>
      <c r="I12" s="147"/>
      <c r="J12" s="147">
        <v>59997.56</v>
      </c>
      <c r="K12" s="147"/>
      <c r="L12" s="147">
        <v>16301.19</v>
      </c>
      <c r="M12" s="147"/>
      <c r="N12" s="147">
        <f>+J12-L12</f>
        <v>43696.369999999995</v>
      </c>
      <c r="O12" s="139"/>
      <c r="Q12" s="151"/>
      <c r="T12" s="140"/>
      <c r="V12" s="140"/>
      <c r="W12" s="147"/>
      <c r="X12" s="123"/>
    </row>
    <row r="13" spans="1:24" ht="11.25">
      <c r="A13" s="137"/>
      <c r="B13" s="137"/>
      <c r="C13" s="137"/>
      <c r="D13" s="152">
        <f>SUM(D11:D12)</f>
        <v>93810.82</v>
      </c>
      <c r="E13" s="147"/>
      <c r="F13" s="152">
        <f>SUM(F11:F12)</f>
        <v>38270.66</v>
      </c>
      <c r="G13" s="140"/>
      <c r="H13" s="152">
        <f>SUM(H11:H12)</f>
        <v>55540.16</v>
      </c>
      <c r="I13" s="152"/>
      <c r="J13" s="152">
        <f>SUM(J11:J12)</f>
        <v>93810.82</v>
      </c>
      <c r="K13" s="147"/>
      <c r="L13" s="152">
        <f>SUM(L11:L12)</f>
        <v>17709.21</v>
      </c>
      <c r="M13" s="140"/>
      <c r="N13" s="152">
        <f>SUM(N11:N12)</f>
        <v>76101.61</v>
      </c>
      <c r="O13" s="139"/>
      <c r="R13" s="124" t="s">
        <v>89</v>
      </c>
      <c r="S13" s="124"/>
      <c r="T13" s="150">
        <v>18365847.64</v>
      </c>
      <c r="U13" s="124"/>
      <c r="V13" s="136">
        <f>-24584.5+17165431.94</f>
        <v>17140847.44</v>
      </c>
      <c r="W13" s="147"/>
      <c r="X13" s="140">
        <f>T13-V13</f>
        <v>1225000.1999999993</v>
      </c>
    </row>
    <row r="14" spans="1:24" ht="11.25">
      <c r="A14" s="153" t="s">
        <v>46</v>
      </c>
      <c r="C14" s="154" t="s">
        <v>47</v>
      </c>
      <c r="D14" s="147"/>
      <c r="E14" s="147"/>
      <c r="F14" s="147"/>
      <c r="G14" s="147"/>
      <c r="H14" s="147"/>
      <c r="I14" s="147"/>
      <c r="J14" s="147"/>
      <c r="K14" s="147"/>
      <c r="L14" s="147"/>
      <c r="M14" s="147"/>
      <c r="N14" s="147"/>
      <c r="O14" s="147"/>
      <c r="T14" s="155">
        <f>T13</f>
        <v>18365847.64</v>
      </c>
      <c r="V14" s="156">
        <f>SUM(V12:V13)</f>
        <v>17140847.44</v>
      </c>
      <c r="X14" s="123"/>
    </row>
    <row r="15" spans="2:24" ht="11.25">
      <c r="B15" s="153" t="s">
        <v>50</v>
      </c>
      <c r="C15" s="154" t="s">
        <v>51</v>
      </c>
      <c r="D15" s="147"/>
      <c r="E15" s="147"/>
      <c r="F15" s="147"/>
      <c r="G15" s="147"/>
      <c r="H15" s="147"/>
      <c r="I15" s="147"/>
      <c r="J15" s="147"/>
      <c r="K15" s="147"/>
      <c r="L15" s="147"/>
      <c r="M15" s="147"/>
      <c r="N15" s="147"/>
      <c r="O15" s="147"/>
      <c r="X15" s="123"/>
    </row>
    <row r="16" spans="2:24" ht="11.25">
      <c r="B16" s="153"/>
      <c r="C16" s="124" t="s">
        <v>52</v>
      </c>
      <c r="D16" s="147">
        <v>10262979.3</v>
      </c>
      <c r="E16" s="147"/>
      <c r="F16" s="147">
        <v>0</v>
      </c>
      <c r="G16" s="147"/>
      <c r="H16" s="147">
        <f>+D16</f>
        <v>10262979.3</v>
      </c>
      <c r="I16" s="147"/>
      <c r="J16" s="147">
        <v>10227749.48</v>
      </c>
      <c r="K16" s="147"/>
      <c r="L16" s="147">
        <v>0</v>
      </c>
      <c r="M16" s="147"/>
      <c r="N16" s="147">
        <f>+J16</f>
        <v>10227749.48</v>
      </c>
      <c r="O16" s="147"/>
      <c r="Q16" s="151" t="s">
        <v>48</v>
      </c>
      <c r="R16" s="149" t="s">
        <v>49</v>
      </c>
      <c r="S16" s="149"/>
      <c r="U16" s="149"/>
      <c r="X16" s="123"/>
    </row>
    <row r="17" spans="2:24" ht="11.25">
      <c r="B17" s="153"/>
      <c r="C17" s="124" t="s">
        <v>53</v>
      </c>
      <c r="D17" s="147">
        <v>7918503.850000001</v>
      </c>
      <c r="E17" s="147"/>
      <c r="F17" s="147">
        <v>1262781.57</v>
      </c>
      <c r="G17" s="147"/>
      <c r="H17" s="150">
        <f>SUM(D17-F17)</f>
        <v>6655722.28</v>
      </c>
      <c r="I17" s="150"/>
      <c r="J17" s="147">
        <v>7892385.45</v>
      </c>
      <c r="K17" s="147"/>
      <c r="L17" s="147">
        <v>631390.73</v>
      </c>
      <c r="M17" s="147"/>
      <c r="N17" s="150">
        <f>SUM(J17-L17)</f>
        <v>7260994.720000001</v>
      </c>
      <c r="O17" s="147"/>
      <c r="R17" s="136" t="s">
        <v>108</v>
      </c>
      <c r="T17" s="150">
        <v>6961564.16</v>
      </c>
      <c r="V17" s="136">
        <v>5597822.45</v>
      </c>
      <c r="X17" s="123"/>
    </row>
    <row r="18" spans="3:24" ht="11.25">
      <c r="C18" s="124" t="s">
        <v>54</v>
      </c>
      <c r="D18" s="136"/>
      <c r="E18" s="136"/>
      <c r="F18" s="147"/>
      <c r="G18" s="147"/>
      <c r="H18" s="147"/>
      <c r="I18" s="147"/>
      <c r="L18" s="147"/>
      <c r="M18" s="147"/>
      <c r="N18" s="147"/>
      <c r="O18" s="147"/>
      <c r="T18" s="155">
        <f>T17</f>
        <v>6961564.16</v>
      </c>
      <c r="V18" s="156">
        <f>SUM(V17)</f>
        <v>5597822.45</v>
      </c>
      <c r="X18" s="123"/>
    </row>
    <row r="19" spans="3:24" ht="11.25">
      <c r="C19" s="124" t="s">
        <v>56</v>
      </c>
      <c r="D19" s="147">
        <v>8706722.11</v>
      </c>
      <c r="E19" s="147"/>
      <c r="F19" s="147">
        <v>3259316.64</v>
      </c>
      <c r="G19" s="147"/>
      <c r="H19" s="147">
        <f>SUM(D19-F19)</f>
        <v>5447405.469999999</v>
      </c>
      <c r="I19" s="147"/>
      <c r="J19" s="147">
        <v>8198505.68</v>
      </c>
      <c r="K19" s="147"/>
      <c r="L19" s="147">
        <v>1685120.9</v>
      </c>
      <c r="M19" s="147"/>
      <c r="N19" s="147">
        <f>SUM(J19-L19)</f>
        <v>6513384.779999999</v>
      </c>
      <c r="O19" s="147"/>
      <c r="W19" s="147"/>
      <c r="X19" s="147"/>
    </row>
    <row r="20" spans="3:24" ht="11.25">
      <c r="C20" s="124" t="s">
        <v>57</v>
      </c>
      <c r="D20" s="147">
        <v>77855.75</v>
      </c>
      <c r="E20" s="147"/>
      <c r="F20" s="147">
        <v>31142.23</v>
      </c>
      <c r="G20" s="147"/>
      <c r="H20" s="147">
        <f>SUM(D20-F20)</f>
        <v>46713.520000000004</v>
      </c>
      <c r="I20" s="147"/>
      <c r="J20" s="147">
        <v>77855.75</v>
      </c>
      <c r="K20" s="147"/>
      <c r="L20" s="147">
        <v>15571.09</v>
      </c>
      <c r="M20" s="147"/>
      <c r="N20" s="147">
        <f>SUM(J20-L20)</f>
        <v>62284.66</v>
      </c>
      <c r="O20" s="147"/>
      <c r="W20" s="147"/>
      <c r="X20" s="140"/>
    </row>
    <row r="21" spans="3:24" ht="11.25">
      <c r="C21" s="124" t="s">
        <v>135</v>
      </c>
      <c r="D21" s="147">
        <v>3200131.01</v>
      </c>
      <c r="E21" s="136"/>
      <c r="F21" s="147">
        <v>2336026.21</v>
      </c>
      <c r="G21" s="147"/>
      <c r="H21" s="147">
        <f>SUM(D21-F21)</f>
        <v>864104.7999999998</v>
      </c>
      <c r="I21" s="147"/>
      <c r="J21" s="147">
        <v>2769446.1</v>
      </c>
      <c r="L21" s="147">
        <v>1874428.24</v>
      </c>
      <c r="M21" s="147"/>
      <c r="N21" s="147">
        <f>SUM(J21-L21)</f>
        <v>895017.8600000001</v>
      </c>
      <c r="O21" s="147"/>
      <c r="X21" s="123"/>
    </row>
    <row r="22" spans="3:24" ht="15">
      <c r="C22" s="124" t="s">
        <v>59</v>
      </c>
      <c r="D22" s="147">
        <v>4607897.86</v>
      </c>
      <c r="E22" s="147"/>
      <c r="F22" s="147">
        <v>0</v>
      </c>
      <c r="G22" s="147"/>
      <c r="H22" s="147">
        <f>SUM(D22-F22)</f>
        <v>4607897.86</v>
      </c>
      <c r="I22" s="147"/>
      <c r="J22" s="147">
        <v>1318559.66</v>
      </c>
      <c r="K22" s="147"/>
      <c r="L22" s="147"/>
      <c r="M22" s="147"/>
      <c r="N22" s="147">
        <f>SUM(J22-L22)</f>
        <v>1318559.66</v>
      </c>
      <c r="O22" s="147"/>
      <c r="Q22" s="151" t="s">
        <v>55</v>
      </c>
      <c r="R22" s="149" t="s">
        <v>60</v>
      </c>
      <c r="S22" s="149"/>
      <c r="T22" s="157"/>
      <c r="U22" s="149"/>
      <c r="V22" s="157"/>
      <c r="W22" s="147"/>
      <c r="X22" s="158"/>
    </row>
    <row r="23" spans="4:24" ht="11.25">
      <c r="D23" s="159">
        <f>SUM(D16:D22)</f>
        <v>34774089.88</v>
      </c>
      <c r="E23" s="160"/>
      <c r="F23" s="159">
        <f>SUM(F16:F22)</f>
        <v>6889266.65</v>
      </c>
      <c r="G23" s="161"/>
      <c r="H23" s="159">
        <f>SUM(H16:H22)</f>
        <v>27884823.23</v>
      </c>
      <c r="I23" s="159"/>
      <c r="J23" s="159">
        <f>SUM(J16:J22)</f>
        <v>30484502.12</v>
      </c>
      <c r="K23" s="160"/>
      <c r="L23" s="159">
        <f>SUM(L16:L22)</f>
        <v>4206510.96</v>
      </c>
      <c r="M23" s="161"/>
      <c r="N23" s="159">
        <f>SUM(N16:N22)</f>
        <v>26277991.160000004</v>
      </c>
      <c r="O23" s="140"/>
      <c r="R23" s="136" t="s">
        <v>90</v>
      </c>
      <c r="T23" s="162">
        <f>T64</f>
        <v>-32484400.52999999</v>
      </c>
      <c r="V23" s="162">
        <f>V64</f>
        <v>-17179593.16999999</v>
      </c>
      <c r="W23" s="147"/>
      <c r="X23" s="140"/>
    </row>
    <row r="24" spans="4:24" ht="12" thickBot="1">
      <c r="D24" s="140"/>
      <c r="E24" s="147"/>
      <c r="F24" s="140"/>
      <c r="G24" s="147"/>
      <c r="H24" s="140"/>
      <c r="I24" s="140"/>
      <c r="J24" s="140"/>
      <c r="K24" s="147"/>
      <c r="L24" s="140"/>
      <c r="M24" s="147"/>
      <c r="N24" s="140"/>
      <c r="O24" s="140"/>
      <c r="R24" s="151" t="s">
        <v>103</v>
      </c>
      <c r="S24" s="151"/>
      <c r="T24" s="163">
        <f>T23+T18+T14</f>
        <v>-7156988.729999989</v>
      </c>
      <c r="V24" s="164">
        <f>V23+V18+V14</f>
        <v>5559076.72000001</v>
      </c>
      <c r="W24" s="147"/>
      <c r="X24" s="140"/>
    </row>
    <row r="25" spans="3:24" ht="13.5" thickBot="1" thickTop="1">
      <c r="C25" s="153" t="s">
        <v>104</v>
      </c>
      <c r="D25" s="160"/>
      <c r="E25" s="160"/>
      <c r="F25" s="160"/>
      <c r="G25" s="160"/>
      <c r="H25" s="165">
        <f>H23</f>
        <v>27884823.23</v>
      </c>
      <c r="I25" s="161"/>
      <c r="J25" s="160"/>
      <c r="K25" s="160"/>
      <c r="L25" s="160"/>
      <c r="M25" s="160"/>
      <c r="N25" s="165">
        <f>N23</f>
        <v>26277991.160000004</v>
      </c>
      <c r="O25" s="160"/>
      <c r="W25" s="147"/>
      <c r="X25" s="157"/>
    </row>
    <row r="26" spans="1:24" ht="11.25">
      <c r="A26" s="153" t="s">
        <v>62</v>
      </c>
      <c r="B26" s="153"/>
      <c r="C26" s="154" t="s">
        <v>63</v>
      </c>
      <c r="D26" s="147"/>
      <c r="E26" s="147"/>
      <c r="F26" s="147"/>
      <c r="G26" s="147"/>
      <c r="H26" s="147"/>
      <c r="I26" s="147"/>
      <c r="J26" s="147"/>
      <c r="K26" s="147"/>
      <c r="L26" s="147"/>
      <c r="M26" s="147"/>
      <c r="N26" s="147"/>
      <c r="O26" s="147"/>
      <c r="W26" s="147"/>
      <c r="X26" s="140"/>
    </row>
    <row r="27" spans="1:24" ht="11.25">
      <c r="A27" s="153"/>
      <c r="B27" s="153" t="s">
        <v>43</v>
      </c>
      <c r="C27" s="154" t="s">
        <v>64</v>
      </c>
      <c r="D27" s="136"/>
      <c r="E27" s="136"/>
      <c r="F27" s="136"/>
      <c r="G27" s="136"/>
      <c r="H27" s="136"/>
      <c r="I27" s="136"/>
      <c r="P27" s="148" t="s">
        <v>39</v>
      </c>
      <c r="R27" s="149" t="s">
        <v>112</v>
      </c>
      <c r="S27" s="149"/>
      <c r="U27" s="149"/>
      <c r="W27" s="147"/>
      <c r="X27" s="161"/>
    </row>
    <row r="28" spans="3:24" ht="11.25">
      <c r="C28" s="124" t="s">
        <v>66</v>
      </c>
      <c r="D28" s="147"/>
      <c r="E28" s="147"/>
      <c r="F28" s="147"/>
      <c r="G28" s="147"/>
      <c r="H28" s="136"/>
      <c r="I28" s="136"/>
      <c r="J28" s="147"/>
      <c r="K28" s="147"/>
      <c r="L28" s="147"/>
      <c r="M28" s="147"/>
      <c r="O28" s="147"/>
      <c r="R28" s="136" t="s">
        <v>113</v>
      </c>
      <c r="T28" s="136">
        <v>0</v>
      </c>
      <c r="V28" s="136">
        <v>353093</v>
      </c>
      <c r="W28" s="147"/>
      <c r="X28" s="161"/>
    </row>
    <row r="29" spans="3:24" ht="11.25">
      <c r="C29" s="124" t="s">
        <v>67</v>
      </c>
      <c r="D29" s="147"/>
      <c r="E29" s="147"/>
      <c r="F29" s="147"/>
      <c r="G29" s="147"/>
      <c r="H29" s="136">
        <f>-'ΓΕΝΙΚΗ ΕΚΜΕΤΑΛΛΕΥΣΗ'!E9</f>
        <v>2196337.54</v>
      </c>
      <c r="I29" s="136"/>
      <c r="J29" s="147"/>
      <c r="K29" s="147"/>
      <c r="L29" s="147"/>
      <c r="M29" s="147"/>
      <c r="N29" s="136">
        <v>2538234.26</v>
      </c>
      <c r="O29" s="147"/>
      <c r="T29" s="156">
        <f>SUM(T28)</f>
        <v>0</v>
      </c>
      <c r="V29" s="156">
        <f>SUM(V28)</f>
        <v>353093</v>
      </c>
      <c r="W29" s="147"/>
      <c r="X29" s="147"/>
    </row>
    <row r="30" spans="4:24" ht="12" thickBot="1">
      <c r="D30" s="147"/>
      <c r="E30" s="147"/>
      <c r="F30" s="147"/>
      <c r="G30" s="147"/>
      <c r="H30" s="166">
        <f>SUM(H28:H29)</f>
        <v>2196337.54</v>
      </c>
      <c r="I30" s="140"/>
      <c r="J30" s="147"/>
      <c r="K30" s="147"/>
      <c r="L30" s="147"/>
      <c r="M30" s="147"/>
      <c r="N30" s="166">
        <f>SUM(N28:N29)</f>
        <v>2538234.26</v>
      </c>
      <c r="O30" s="147"/>
      <c r="X30" s="123"/>
    </row>
    <row r="31" spans="2:24" ht="12" thickTop="1">
      <c r="B31" s="153" t="s">
        <v>50</v>
      </c>
      <c r="C31" s="154" t="s">
        <v>69</v>
      </c>
      <c r="D31" s="147"/>
      <c r="E31" s="147"/>
      <c r="F31" s="147"/>
      <c r="G31" s="147"/>
      <c r="H31" s="147"/>
      <c r="I31" s="147"/>
      <c r="J31" s="147"/>
      <c r="K31" s="147"/>
      <c r="L31" s="147"/>
      <c r="M31" s="147"/>
      <c r="N31" s="147"/>
      <c r="O31" s="147"/>
      <c r="W31" s="151"/>
      <c r="X31" s="148"/>
    </row>
    <row r="32" spans="3:24" ht="11.25">
      <c r="C32" s="124" t="s">
        <v>88</v>
      </c>
      <c r="D32" s="136"/>
      <c r="E32" s="147"/>
      <c r="F32" s="147"/>
      <c r="G32" s="147"/>
      <c r="H32" s="136">
        <v>25093684.49000001</v>
      </c>
      <c r="I32" s="136"/>
      <c r="K32" s="147"/>
      <c r="L32" s="147"/>
      <c r="M32" s="147"/>
      <c r="N32" s="136">
        <v>14694035.3</v>
      </c>
      <c r="O32" s="147"/>
      <c r="P32" s="148" t="s">
        <v>46</v>
      </c>
      <c r="R32" s="149" t="s">
        <v>65</v>
      </c>
      <c r="S32" s="149"/>
      <c r="T32" s="161"/>
      <c r="U32" s="149"/>
      <c r="V32" s="161"/>
      <c r="X32" s="123"/>
    </row>
    <row r="33" spans="4:24" ht="12" thickBot="1">
      <c r="D33" s="147"/>
      <c r="E33" s="147"/>
      <c r="F33" s="147"/>
      <c r="G33" s="147"/>
      <c r="H33" s="166">
        <f>SUM(H32:H32)</f>
        <v>25093684.49000001</v>
      </c>
      <c r="I33" s="140"/>
      <c r="J33" s="147"/>
      <c r="K33" s="147"/>
      <c r="L33" s="147"/>
      <c r="M33" s="147"/>
      <c r="N33" s="166">
        <f>SUM(N32:N32)</f>
        <v>14694035.3</v>
      </c>
      <c r="O33" s="147"/>
      <c r="Q33" s="153" t="s">
        <v>50</v>
      </c>
      <c r="R33" s="149" t="s">
        <v>68</v>
      </c>
      <c r="S33" s="149"/>
      <c r="T33" s="147"/>
      <c r="U33" s="149"/>
      <c r="V33" s="147"/>
      <c r="W33" s="147"/>
      <c r="X33" s="147"/>
    </row>
    <row r="34" spans="2:24" ht="12" thickTop="1">
      <c r="B34" s="153" t="s">
        <v>55</v>
      </c>
      <c r="C34" s="154" t="s">
        <v>71</v>
      </c>
      <c r="D34" s="147"/>
      <c r="E34" s="147"/>
      <c r="F34" s="147"/>
      <c r="G34" s="147"/>
      <c r="H34" s="140"/>
      <c r="I34" s="147"/>
      <c r="J34" s="147"/>
      <c r="K34" s="147"/>
      <c r="L34" s="147"/>
      <c r="M34" s="147"/>
      <c r="N34" s="147"/>
      <c r="O34" s="147"/>
      <c r="R34" s="136" t="s">
        <v>70</v>
      </c>
      <c r="T34" s="147">
        <v>80228529.31</v>
      </c>
      <c r="V34" s="140">
        <f>24584.5+52666583.66</f>
        <v>52691168.16</v>
      </c>
      <c r="X34" s="123"/>
    </row>
    <row r="35" spans="2:24" ht="11.25">
      <c r="B35" s="124" t="s">
        <v>61</v>
      </c>
      <c r="C35" s="124" t="s">
        <v>72</v>
      </c>
      <c r="D35" s="147"/>
      <c r="E35" s="147"/>
      <c r="F35" s="147"/>
      <c r="G35" s="147"/>
      <c r="H35" s="150">
        <v>15271.46</v>
      </c>
      <c r="I35" s="136"/>
      <c r="J35" s="147"/>
      <c r="K35" s="147"/>
      <c r="L35" s="147"/>
      <c r="M35" s="147"/>
      <c r="N35" s="136">
        <v>10271.46</v>
      </c>
      <c r="O35" s="147"/>
      <c r="R35" s="136" t="s">
        <v>249</v>
      </c>
      <c r="T35" s="147">
        <v>33153.74</v>
      </c>
      <c r="V35" s="136">
        <v>0</v>
      </c>
      <c r="X35" s="140"/>
    </row>
    <row r="36" spans="1:24" ht="12.75">
      <c r="A36" s="123"/>
      <c r="C36" s="124" t="s">
        <v>73</v>
      </c>
      <c r="D36" s="147"/>
      <c r="E36" s="147"/>
      <c r="F36" s="147"/>
      <c r="G36" s="147"/>
      <c r="H36" s="167">
        <v>4542630.4</v>
      </c>
      <c r="I36" s="140"/>
      <c r="J36" s="147"/>
      <c r="K36" s="147"/>
      <c r="L36" s="147"/>
      <c r="M36" s="147"/>
      <c r="N36" s="168">
        <v>4115271.62</v>
      </c>
      <c r="O36" s="147"/>
      <c r="P36" s="169"/>
      <c r="R36" s="136" t="s">
        <v>250</v>
      </c>
      <c r="T36" s="147">
        <v>79207.24</v>
      </c>
      <c r="V36" s="136">
        <v>0</v>
      </c>
      <c r="X36" s="123"/>
    </row>
    <row r="37" spans="4:24" ht="11.25">
      <c r="D37" s="147"/>
      <c r="E37" s="147"/>
      <c r="F37" s="147"/>
      <c r="G37" s="147"/>
      <c r="H37" s="152">
        <f>H36+H35</f>
        <v>4557901.86</v>
      </c>
      <c r="I37" s="140"/>
      <c r="J37" s="147"/>
      <c r="K37" s="147"/>
      <c r="L37" s="147"/>
      <c r="M37" s="147"/>
      <c r="N37" s="152">
        <f>SUM(N35:N36)</f>
        <v>4125543.08</v>
      </c>
      <c r="O37" s="147"/>
      <c r="Q37" s="124"/>
      <c r="R37" s="136" t="s">
        <v>248</v>
      </c>
      <c r="T37" s="150">
        <v>134769.59</v>
      </c>
      <c r="V37" s="136">
        <v>0</v>
      </c>
      <c r="W37" s="147"/>
      <c r="X37" s="147"/>
    </row>
    <row r="38" spans="3:24" ht="12.75" thickBot="1">
      <c r="C38" s="153" t="s">
        <v>105</v>
      </c>
      <c r="D38" s="147"/>
      <c r="E38" s="147"/>
      <c r="F38" s="147"/>
      <c r="G38" s="147"/>
      <c r="H38" s="165">
        <f>SUM(H33+H30+H37)</f>
        <v>31847923.890000008</v>
      </c>
      <c r="I38" s="161"/>
      <c r="J38" s="147"/>
      <c r="K38" s="147"/>
      <c r="L38" s="147"/>
      <c r="M38" s="147"/>
      <c r="N38" s="165">
        <f>SUM(N33+N30+N37)</f>
        <v>21357812.64</v>
      </c>
      <c r="O38" s="147"/>
      <c r="Q38" s="170"/>
      <c r="T38" s="155">
        <f>T37+T36+T35+T34</f>
        <v>80475659.88</v>
      </c>
      <c r="V38" s="152">
        <f>SUM(V34:V34)</f>
        <v>52691168.16</v>
      </c>
      <c r="W38" s="147"/>
      <c r="X38" s="140"/>
    </row>
    <row r="39" spans="1:24" ht="11.25">
      <c r="A39" s="153"/>
      <c r="C39" s="154"/>
      <c r="D39" s="147"/>
      <c r="E39" s="147"/>
      <c r="F39" s="147"/>
      <c r="G39" s="147"/>
      <c r="H39" s="140"/>
      <c r="I39" s="140"/>
      <c r="J39" s="147"/>
      <c r="K39" s="147"/>
      <c r="L39" s="147"/>
      <c r="M39" s="147"/>
      <c r="N39" s="140"/>
      <c r="O39" s="147"/>
      <c r="R39" s="151" t="s">
        <v>91</v>
      </c>
      <c r="S39" s="151"/>
      <c r="T39" s="171">
        <f>+T38</f>
        <v>80475659.88</v>
      </c>
      <c r="U39" s="151"/>
      <c r="V39" s="171">
        <f>+V38</f>
        <v>52691168.16</v>
      </c>
      <c r="W39" s="147"/>
      <c r="X39" s="140"/>
    </row>
    <row r="40" spans="1:24" ht="11.25">
      <c r="A40" s="153" t="s">
        <v>115</v>
      </c>
      <c r="B40" s="153"/>
      <c r="C40" s="154" t="s">
        <v>116</v>
      </c>
      <c r="D40" s="147"/>
      <c r="E40" s="147"/>
      <c r="F40" s="147"/>
      <c r="G40" s="147"/>
      <c r="H40" s="147"/>
      <c r="I40" s="147"/>
      <c r="J40" s="147"/>
      <c r="K40" s="147"/>
      <c r="L40" s="147"/>
      <c r="M40" s="147"/>
      <c r="N40" s="147"/>
      <c r="O40" s="147"/>
      <c r="W40" s="147"/>
      <c r="X40" s="140"/>
    </row>
    <row r="41" spans="3:24" ht="11.25">
      <c r="C41" s="124" t="s">
        <v>117</v>
      </c>
      <c r="D41" s="136"/>
      <c r="E41" s="136"/>
      <c r="F41" s="136"/>
      <c r="G41" s="136"/>
      <c r="H41" s="167">
        <v>13530383.87</v>
      </c>
      <c r="I41" s="140"/>
      <c r="N41" s="168">
        <v>10891432.47</v>
      </c>
      <c r="O41" s="147"/>
      <c r="W41" s="147"/>
      <c r="X41" s="140"/>
    </row>
    <row r="42" spans="4:24" ht="11.25">
      <c r="D42" s="136"/>
      <c r="E42" s="136"/>
      <c r="F42" s="136"/>
      <c r="G42" s="136"/>
      <c r="H42" s="155">
        <f>H41</f>
        <v>13530383.87</v>
      </c>
      <c r="I42" s="140"/>
      <c r="N42" s="152">
        <f>SUM(N41)</f>
        <v>10891432.47</v>
      </c>
      <c r="O42" s="147"/>
      <c r="W42" s="147"/>
      <c r="X42" s="140"/>
    </row>
    <row r="43" spans="4:24" ht="11.25">
      <c r="D43" s="136"/>
      <c r="E43" s="136"/>
      <c r="F43" s="136"/>
      <c r="G43" s="136"/>
      <c r="H43" s="136"/>
      <c r="I43" s="136"/>
      <c r="O43" s="147"/>
      <c r="W43" s="147"/>
      <c r="X43" s="140"/>
    </row>
    <row r="44" spans="3:24" ht="12" thickBot="1">
      <c r="C44" s="153" t="s">
        <v>118</v>
      </c>
      <c r="D44" s="160"/>
      <c r="E44" s="160"/>
      <c r="F44" s="160"/>
      <c r="G44" s="160"/>
      <c r="H44" s="172">
        <f>+H13+H38+H25+H42</f>
        <v>73318671.15</v>
      </c>
      <c r="I44" s="161"/>
      <c r="J44" s="160"/>
      <c r="K44" s="160"/>
      <c r="L44" s="160"/>
      <c r="M44" s="160"/>
      <c r="N44" s="172">
        <f>+N13+N38+N25+N42</f>
        <v>58603337.88</v>
      </c>
      <c r="O44" s="147"/>
      <c r="R44" s="151" t="s">
        <v>114</v>
      </c>
      <c r="S44" s="151"/>
      <c r="T44" s="172">
        <f>T39+T29+T24</f>
        <v>73318671.15</v>
      </c>
      <c r="U44" s="151"/>
      <c r="V44" s="172">
        <f>V39+V29+V24</f>
        <v>58603337.88000001</v>
      </c>
      <c r="W44" s="147"/>
      <c r="X44" s="140"/>
    </row>
    <row r="45" spans="3:24" ht="13.5" thickTop="1">
      <c r="C45" s="153"/>
      <c r="D45" s="160"/>
      <c r="E45" s="160"/>
      <c r="F45" s="160"/>
      <c r="G45" s="160"/>
      <c r="H45" s="161"/>
      <c r="I45" s="161"/>
      <c r="J45" s="160"/>
      <c r="K45" s="160"/>
      <c r="L45" s="160"/>
      <c r="M45" s="160"/>
      <c r="N45" s="161"/>
      <c r="O45" s="147"/>
      <c r="R45" s="151"/>
      <c r="S45" s="151"/>
      <c r="T45" s="173"/>
      <c r="U45" s="174"/>
      <c r="V45" s="173"/>
      <c r="W45" s="175"/>
      <c r="X45" s="176"/>
    </row>
    <row r="46" spans="3:24" ht="11.25">
      <c r="C46" s="153"/>
      <c r="D46" s="160"/>
      <c r="E46" s="160"/>
      <c r="F46" s="160"/>
      <c r="G46" s="160"/>
      <c r="H46" s="161"/>
      <c r="I46" s="161"/>
      <c r="J46" s="160"/>
      <c r="K46" s="160"/>
      <c r="L46" s="222"/>
      <c r="M46" s="160"/>
      <c r="N46" s="161"/>
      <c r="O46" s="147"/>
      <c r="R46" s="151"/>
      <c r="S46" s="151"/>
      <c r="T46" s="161"/>
      <c r="U46" s="151"/>
      <c r="V46" s="161"/>
      <c r="W46" s="147"/>
      <c r="X46" s="140"/>
    </row>
    <row r="47" spans="4:24" ht="11.25">
      <c r="D47" s="136"/>
      <c r="E47" s="136"/>
      <c r="F47" s="136"/>
      <c r="G47" s="136"/>
      <c r="H47" s="136"/>
      <c r="I47" s="136"/>
      <c r="O47" s="147"/>
      <c r="R47" s="151"/>
      <c r="S47" s="151"/>
      <c r="T47" s="161"/>
      <c r="U47" s="151"/>
      <c r="V47" s="161"/>
      <c r="W47" s="147"/>
      <c r="X47" s="140"/>
    </row>
    <row r="48" spans="3:24" ht="12.75">
      <c r="C48" s="177" t="s">
        <v>109</v>
      </c>
      <c r="D48" s="160"/>
      <c r="E48" s="160"/>
      <c r="F48" s="160"/>
      <c r="G48" s="160"/>
      <c r="H48" s="161"/>
      <c r="I48" s="161"/>
      <c r="J48" s="160"/>
      <c r="K48" s="160"/>
      <c r="L48" s="160"/>
      <c r="M48" s="160"/>
      <c r="N48" s="161"/>
      <c r="O48" s="147"/>
      <c r="R48" s="177" t="s">
        <v>110</v>
      </c>
      <c r="S48" s="177"/>
      <c r="T48" s="161"/>
      <c r="U48" s="177"/>
      <c r="V48" s="161"/>
      <c r="W48" s="147"/>
      <c r="X48" s="140"/>
    </row>
    <row r="49" spans="2:24" ht="12.75">
      <c r="B49" s="124" t="s">
        <v>61</v>
      </c>
      <c r="C49" s="129" t="s">
        <v>119</v>
      </c>
      <c r="D49" s="160"/>
      <c r="E49" s="160"/>
      <c r="F49" s="160"/>
      <c r="G49" s="160"/>
      <c r="H49" s="178">
        <v>99059642.01</v>
      </c>
      <c r="I49" s="178"/>
      <c r="J49" s="179"/>
      <c r="K49" s="179"/>
      <c r="L49" s="179"/>
      <c r="M49" s="179"/>
      <c r="N49" s="178">
        <v>93874757.37</v>
      </c>
      <c r="O49" s="147"/>
      <c r="R49" s="129" t="s">
        <v>125</v>
      </c>
      <c r="S49" s="129"/>
      <c r="T49" s="178">
        <f>H49</f>
        <v>99059642.01</v>
      </c>
      <c r="U49" s="129"/>
      <c r="V49" s="178">
        <f>N49</f>
        <v>93874757.37</v>
      </c>
      <c r="W49" s="147"/>
      <c r="X49" s="140"/>
    </row>
    <row r="50" spans="2:24" ht="12.75">
      <c r="B50" s="129"/>
      <c r="C50" s="129" t="s">
        <v>126</v>
      </c>
      <c r="D50" s="160"/>
      <c r="E50" s="160"/>
      <c r="F50" s="160"/>
      <c r="G50" s="160"/>
      <c r="H50" s="94"/>
      <c r="I50" s="94"/>
      <c r="J50" s="179"/>
      <c r="K50" s="179"/>
      <c r="L50" s="179"/>
      <c r="M50" s="179"/>
      <c r="N50" s="94"/>
      <c r="O50" s="147"/>
      <c r="R50" s="129" t="s">
        <v>128</v>
      </c>
      <c r="S50" s="129"/>
      <c r="T50" s="94"/>
      <c r="U50" s="180"/>
      <c r="V50" s="94"/>
      <c r="W50" s="147"/>
      <c r="X50" s="140"/>
    </row>
    <row r="51" spans="1:24" ht="12.75">
      <c r="A51" s="129"/>
      <c r="B51" s="129"/>
      <c r="C51" s="181" t="s">
        <v>127</v>
      </c>
      <c r="D51" s="95"/>
      <c r="E51" s="95"/>
      <c r="F51" s="95"/>
      <c r="G51" s="95"/>
      <c r="H51" s="170">
        <v>86121</v>
      </c>
      <c r="I51" s="170"/>
      <c r="J51" s="95"/>
      <c r="K51" s="95"/>
      <c r="L51" s="95"/>
      <c r="M51" s="95"/>
      <c r="N51" s="170">
        <v>580376.22</v>
      </c>
      <c r="O51" s="147"/>
      <c r="Q51" s="170"/>
      <c r="R51" s="181" t="s">
        <v>127</v>
      </c>
      <c r="S51" s="181"/>
      <c r="T51" s="170">
        <f>H51</f>
        <v>86121</v>
      </c>
      <c r="U51" s="182"/>
      <c r="V51" s="170">
        <v>580376.22</v>
      </c>
      <c r="X51" s="140"/>
    </row>
    <row r="52" spans="1:24" ht="12.75" thickBot="1">
      <c r="A52" s="129"/>
      <c r="B52" s="129"/>
      <c r="C52" s="95"/>
      <c r="D52" s="95"/>
      <c r="E52" s="95"/>
      <c r="F52" s="95"/>
      <c r="G52" s="95"/>
      <c r="H52" s="183">
        <f>SUM(H49:H51)</f>
        <v>99145763.01</v>
      </c>
      <c r="I52" s="178"/>
      <c r="J52" s="95"/>
      <c r="K52" s="95"/>
      <c r="L52" s="95"/>
      <c r="M52" s="95"/>
      <c r="N52" s="183">
        <f>SUM(N49:N51)</f>
        <v>94455133.59</v>
      </c>
      <c r="O52" s="147"/>
      <c r="Q52" s="170"/>
      <c r="R52" s="95"/>
      <c r="S52" s="95"/>
      <c r="T52" s="183">
        <f>SUM(T49:T51)</f>
        <v>99145763.01</v>
      </c>
      <c r="U52" s="95"/>
      <c r="V52" s="183">
        <f>SUM(V49:V51)</f>
        <v>94455133.59</v>
      </c>
      <c r="X52" s="140"/>
    </row>
    <row r="53" spans="1:24" ht="12.75" thickTop="1">
      <c r="A53" s="129"/>
      <c r="B53" s="129"/>
      <c r="C53" s="95"/>
      <c r="D53" s="95"/>
      <c r="E53" s="95"/>
      <c r="F53" s="95"/>
      <c r="G53" s="95"/>
      <c r="H53" s="178"/>
      <c r="I53" s="178"/>
      <c r="J53" s="95"/>
      <c r="K53" s="95"/>
      <c r="L53" s="95"/>
      <c r="M53" s="95"/>
      <c r="N53" s="178"/>
      <c r="O53" s="147"/>
      <c r="Q53" s="170"/>
      <c r="R53" s="95"/>
      <c r="S53" s="95"/>
      <c r="T53" s="178"/>
      <c r="U53" s="95"/>
      <c r="V53" s="178"/>
      <c r="X53" s="140"/>
    </row>
    <row r="54" spans="1:17" s="115" customFormat="1" ht="15">
      <c r="A54" s="106" t="s">
        <v>327</v>
      </c>
      <c r="B54" s="107"/>
      <c r="C54" s="108"/>
      <c r="D54" s="109"/>
      <c r="E54" s="109"/>
      <c r="F54" s="109"/>
      <c r="G54" s="109"/>
      <c r="H54" s="110"/>
      <c r="I54" s="111"/>
      <c r="J54" s="112"/>
      <c r="K54" s="113"/>
      <c r="L54" s="109"/>
      <c r="M54" s="109"/>
      <c r="N54" s="110"/>
      <c r="O54" s="113"/>
      <c r="P54" s="114"/>
      <c r="Q54" s="112"/>
    </row>
    <row r="55" spans="1:17" s="115" customFormat="1" ht="15">
      <c r="A55" s="108" t="s">
        <v>328</v>
      </c>
      <c r="B55" s="107"/>
      <c r="D55" s="109"/>
      <c r="E55" s="109"/>
      <c r="F55" s="109"/>
      <c r="G55" s="109"/>
      <c r="H55" s="110"/>
      <c r="I55" s="111"/>
      <c r="J55" s="112"/>
      <c r="K55" s="113"/>
      <c r="L55" s="109"/>
      <c r="M55" s="109"/>
      <c r="N55" s="110"/>
      <c r="O55" s="113"/>
      <c r="P55" s="114"/>
      <c r="Q55" s="112"/>
    </row>
    <row r="56" spans="1:24" ht="12.75">
      <c r="A56" s="129"/>
      <c r="O56" s="147"/>
      <c r="Q56" s="170"/>
      <c r="X56" s="140"/>
    </row>
    <row r="57" spans="1:24" ht="13.5">
      <c r="A57" s="184" t="s">
        <v>74</v>
      </c>
      <c r="B57" s="184"/>
      <c r="C57" s="184"/>
      <c r="D57" s="184"/>
      <c r="E57" s="184"/>
      <c r="F57" s="184"/>
      <c r="G57" s="184"/>
      <c r="H57" s="184"/>
      <c r="I57" s="184"/>
      <c r="J57" s="138"/>
      <c r="K57" s="138"/>
      <c r="L57" s="138"/>
      <c r="M57" s="138"/>
      <c r="N57" s="138"/>
      <c r="O57" s="160"/>
      <c r="Q57" s="170"/>
      <c r="R57" s="524" t="s">
        <v>75</v>
      </c>
      <c r="S57" s="524"/>
      <c r="T57" s="524"/>
      <c r="U57" s="524"/>
      <c r="V57" s="524"/>
      <c r="X57" s="140"/>
    </row>
    <row r="58" spans="1:24" ht="12.75">
      <c r="A58" s="184" t="s">
        <v>227</v>
      </c>
      <c r="B58" s="184"/>
      <c r="C58" s="184"/>
      <c r="D58" s="184"/>
      <c r="E58" s="184"/>
      <c r="F58" s="184"/>
      <c r="G58" s="184"/>
      <c r="H58" s="184"/>
      <c r="I58" s="184"/>
      <c r="J58" s="138"/>
      <c r="K58" s="138"/>
      <c r="L58" s="138"/>
      <c r="M58" s="138"/>
      <c r="N58" s="138"/>
      <c r="O58" s="147"/>
      <c r="V58" s="185"/>
      <c r="X58" s="140"/>
    </row>
    <row r="59" spans="15:24" ht="12.75" customHeight="1">
      <c r="O59" s="147"/>
      <c r="R59" s="170"/>
      <c r="S59" s="170"/>
      <c r="T59" s="138" t="s">
        <v>76</v>
      </c>
      <c r="U59" s="170"/>
      <c r="V59" s="138" t="s">
        <v>76</v>
      </c>
      <c r="W59" s="147"/>
      <c r="X59" s="140"/>
    </row>
    <row r="60" spans="6:24" ht="13.5" customHeight="1">
      <c r="F60" s="138" t="s">
        <v>225</v>
      </c>
      <c r="G60" s="138"/>
      <c r="H60" s="138"/>
      <c r="J60" s="138" t="s">
        <v>85</v>
      </c>
      <c r="K60" s="138"/>
      <c r="L60" s="138"/>
      <c r="M60" s="138"/>
      <c r="N60" s="138"/>
      <c r="O60" s="147"/>
      <c r="T60" s="138" t="s">
        <v>226</v>
      </c>
      <c r="V60" s="138" t="s">
        <v>86</v>
      </c>
      <c r="W60" s="147"/>
      <c r="X60" s="140"/>
    </row>
    <row r="61" spans="2:24" ht="12.75" customHeight="1">
      <c r="B61" s="153" t="s">
        <v>43</v>
      </c>
      <c r="C61" s="154" t="s">
        <v>77</v>
      </c>
      <c r="D61" s="154"/>
      <c r="E61" s="154"/>
      <c r="F61" s="154"/>
      <c r="G61" s="154"/>
      <c r="H61" s="154"/>
      <c r="I61" s="154"/>
      <c r="J61" s="150"/>
      <c r="K61" s="150"/>
      <c r="L61" s="150"/>
      <c r="M61" s="150"/>
      <c r="N61" s="150"/>
      <c r="O61" s="147"/>
      <c r="V61" s="138"/>
      <c r="W61" s="123"/>
      <c r="X61" s="148"/>
    </row>
    <row r="62" spans="3:24" ht="11.25">
      <c r="C62" s="124" t="s">
        <v>93</v>
      </c>
      <c r="D62" s="147"/>
      <c r="E62" s="147"/>
      <c r="F62" s="147"/>
      <c r="G62" s="147"/>
      <c r="H62" s="147">
        <f>'ΓΕΝΙΚΗ ΕΚΜΕΤΑΛΛΕΥΣΗ'!N11</f>
        <v>80036946.96000001</v>
      </c>
      <c r="J62" s="147"/>
      <c r="K62" s="147"/>
      <c r="L62" s="147"/>
      <c r="M62" s="147"/>
      <c r="N62" s="147">
        <v>69813574.71</v>
      </c>
      <c r="O62" s="138"/>
      <c r="R62" s="136" t="s">
        <v>106</v>
      </c>
      <c r="T62" s="162">
        <f>H87</f>
        <v>-15304807.36</v>
      </c>
      <c r="U62" s="162"/>
      <c r="V62" s="162">
        <f>N87</f>
        <v>-17179593.16999999</v>
      </c>
      <c r="X62" s="123"/>
    </row>
    <row r="63" spans="3:24" ht="11.25">
      <c r="C63" s="154" t="s">
        <v>333</v>
      </c>
      <c r="D63" s="147"/>
      <c r="E63" s="147"/>
      <c r="F63" s="147"/>
      <c r="G63" s="147"/>
      <c r="H63" s="167">
        <f>'Φ.Μερ.2009'!F90+'ΓΕΝΙΚΗ ΕΚΜΕΤΑΛΛΕΥΣΗ'!E11</f>
        <v>90924227.9931</v>
      </c>
      <c r="I63" s="154"/>
      <c r="J63" s="147"/>
      <c r="K63" s="147"/>
      <c r="L63" s="147"/>
      <c r="M63" s="147"/>
      <c r="N63" s="167">
        <v>81597038.7008141</v>
      </c>
      <c r="O63" s="138"/>
      <c r="R63" s="136" t="s">
        <v>251</v>
      </c>
      <c r="T63" s="162">
        <f>V64</f>
        <v>-17179593.16999999</v>
      </c>
      <c r="V63" s="136">
        <v>0</v>
      </c>
      <c r="X63" s="123"/>
    </row>
    <row r="64" spans="3:24" ht="12" thickBot="1">
      <c r="C64" s="153" t="s">
        <v>94</v>
      </c>
      <c r="D64" s="160"/>
      <c r="E64" s="160"/>
      <c r="F64" s="186"/>
      <c r="G64" s="160"/>
      <c r="H64" s="187">
        <f>H62-H63</f>
        <v>-10887281.033099994</v>
      </c>
      <c r="I64" s="153"/>
      <c r="J64" s="160"/>
      <c r="K64" s="160"/>
      <c r="L64" s="186"/>
      <c r="M64" s="160"/>
      <c r="N64" s="187">
        <v>-11783463.990814105</v>
      </c>
      <c r="R64" s="151" t="s">
        <v>92</v>
      </c>
      <c r="T64" s="163">
        <f>T62+T63</f>
        <v>-32484400.52999999</v>
      </c>
      <c r="V64" s="163">
        <f>SUM(V62:V62)</f>
        <v>-17179593.16999999</v>
      </c>
      <c r="X64" s="123"/>
    </row>
    <row r="65" spans="3:24" ht="12" thickTop="1">
      <c r="C65" s="154" t="s">
        <v>334</v>
      </c>
      <c r="D65" s="147"/>
      <c r="E65" s="147"/>
      <c r="F65" s="147"/>
      <c r="G65" s="147"/>
      <c r="H65" s="167">
        <f>'ΓΕΝΙΚΗ ΕΚΜΕΤΑΛΛΕΥΣΗ'!N13</f>
        <v>559537.3399999952</v>
      </c>
      <c r="I65" s="154"/>
      <c r="J65" s="147"/>
      <c r="K65" s="147"/>
      <c r="L65" s="147"/>
      <c r="M65" s="147"/>
      <c r="N65" s="167">
        <v>1044771.18</v>
      </c>
      <c r="S65" s="151"/>
      <c r="W65" s="123"/>
      <c r="X65" s="123"/>
    </row>
    <row r="66" spans="3:24" ht="11.25">
      <c r="C66" s="124" t="s">
        <v>96</v>
      </c>
      <c r="D66" s="147"/>
      <c r="E66" s="147"/>
      <c r="F66" s="147"/>
      <c r="G66" s="147"/>
      <c r="H66" s="187">
        <f>SUM(H64:H65)</f>
        <v>-10327743.693099998</v>
      </c>
      <c r="J66" s="147"/>
      <c r="K66" s="147"/>
      <c r="L66" s="147"/>
      <c r="M66" s="147"/>
      <c r="N66" s="187">
        <v>-10738692.810814105</v>
      </c>
      <c r="O66" s="150"/>
      <c r="P66" s="148"/>
      <c r="X66" s="140"/>
    </row>
    <row r="67" spans="3:24" ht="13.5" customHeight="1">
      <c r="C67" s="154" t="s">
        <v>335</v>
      </c>
      <c r="D67" s="147"/>
      <c r="E67" s="147"/>
      <c r="F67" s="147">
        <f>'Φ.Μερ.2009'!H90</f>
        <v>6248165.949400001</v>
      </c>
      <c r="G67" s="147"/>
      <c r="H67" s="147"/>
      <c r="I67" s="154"/>
      <c r="J67" s="147"/>
      <c r="K67" s="147"/>
      <c r="L67" s="147">
        <v>6946279.837685889</v>
      </c>
      <c r="M67" s="147"/>
      <c r="N67" s="187"/>
      <c r="O67" s="147"/>
      <c r="W67" s="123"/>
      <c r="X67" s="161"/>
    </row>
    <row r="68" spans="3:24" ht="12.75" customHeight="1">
      <c r="C68" s="124" t="s">
        <v>97</v>
      </c>
      <c r="D68" s="147"/>
      <c r="E68" s="147"/>
      <c r="F68" s="167">
        <f>'Φ.Μερ.2009'!J90</f>
        <v>174589.70750000002</v>
      </c>
      <c r="G68" s="147"/>
      <c r="H68" s="167">
        <f>F67+F68</f>
        <v>6422755.656900002</v>
      </c>
      <c r="J68" s="147"/>
      <c r="K68" s="147"/>
      <c r="L68" s="167">
        <v>140707.28149999998</v>
      </c>
      <c r="M68" s="147"/>
      <c r="N68" s="167">
        <v>7086987.119185888</v>
      </c>
      <c r="O68" s="147"/>
      <c r="W68" s="124"/>
      <c r="X68" s="129"/>
    </row>
    <row r="69" spans="3:24" ht="11.25">
      <c r="C69" s="153" t="s">
        <v>98</v>
      </c>
      <c r="D69" s="147"/>
      <c r="E69" s="147"/>
      <c r="F69" s="147"/>
      <c r="G69" s="147"/>
      <c r="H69" s="187">
        <f>H66-H68</f>
        <v>-16750499.35</v>
      </c>
      <c r="I69" s="153"/>
      <c r="J69" s="147"/>
      <c r="K69" s="147"/>
      <c r="L69" s="147"/>
      <c r="M69" s="147"/>
      <c r="N69" s="187">
        <v>-17825679.929999992</v>
      </c>
      <c r="O69" s="160"/>
      <c r="P69" s="129"/>
      <c r="W69" s="148"/>
      <c r="X69" s="161"/>
    </row>
    <row r="70" spans="3:24" ht="12.75">
      <c r="C70" s="154" t="s">
        <v>336</v>
      </c>
      <c r="D70" s="136"/>
      <c r="E70" s="147"/>
      <c r="F70" s="167">
        <f>'ΓΕΝΙΚΗ ΕΚΜΕΤΑΛΛΕΥΣΗ'!M14</f>
        <v>92403.84</v>
      </c>
      <c r="G70" s="147"/>
      <c r="H70" s="136"/>
      <c r="I70" s="154"/>
      <c r="K70" s="147"/>
      <c r="L70" s="167">
        <v>83363.94</v>
      </c>
      <c r="M70" s="147"/>
      <c r="O70" s="147"/>
      <c r="P70" s="169"/>
      <c r="X70" s="123"/>
    </row>
    <row r="71" spans="3:24" ht="11.25">
      <c r="C71" s="154"/>
      <c r="D71" s="136"/>
      <c r="E71" s="147"/>
      <c r="F71" s="147">
        <f>F70</f>
        <v>92403.84</v>
      </c>
      <c r="G71" s="147"/>
      <c r="H71" s="136"/>
      <c r="I71" s="154"/>
      <c r="K71" s="147"/>
      <c r="L71" s="147">
        <v>83363.94</v>
      </c>
      <c r="M71" s="147"/>
      <c r="O71" s="147"/>
      <c r="W71" s="123"/>
      <c r="X71" s="123"/>
    </row>
    <row r="72" spans="3:24" ht="10.5" customHeight="1">
      <c r="C72" s="154"/>
      <c r="D72" s="136"/>
      <c r="E72" s="147"/>
      <c r="F72" s="147"/>
      <c r="G72" s="147"/>
      <c r="H72" s="136"/>
      <c r="I72" s="154"/>
      <c r="K72" s="147"/>
      <c r="L72" s="147"/>
      <c r="M72" s="147"/>
      <c r="O72" s="147"/>
      <c r="R72" s="170"/>
      <c r="S72" s="170"/>
      <c r="T72" s="170"/>
      <c r="U72" s="170"/>
      <c r="V72" s="188"/>
      <c r="W72" s="123"/>
      <c r="X72" s="123"/>
    </row>
    <row r="73" spans="1:25" s="129" customFormat="1" ht="11.25" customHeight="1">
      <c r="A73" s="124"/>
      <c r="B73" s="124"/>
      <c r="C73" s="154" t="s">
        <v>337</v>
      </c>
      <c r="D73" s="167">
        <f>'Φ.Μερ.2009'!L90</f>
        <v>933.02</v>
      </c>
      <c r="E73" s="147"/>
      <c r="F73" s="189">
        <f>D73</f>
        <v>933.02</v>
      </c>
      <c r="G73" s="147"/>
      <c r="H73" s="167">
        <f>F71-F73</f>
        <v>91470.81999999999</v>
      </c>
      <c r="I73" s="154"/>
      <c r="J73" s="167"/>
      <c r="K73" s="147"/>
      <c r="L73" s="189">
        <v>151.59</v>
      </c>
      <c r="M73" s="147"/>
      <c r="N73" s="167">
        <v>83212.35</v>
      </c>
      <c r="O73" s="160"/>
      <c r="P73" s="123"/>
      <c r="Q73" s="136"/>
      <c r="R73" s="136"/>
      <c r="S73" s="136"/>
      <c r="T73" s="136"/>
      <c r="U73" s="136"/>
      <c r="V73" s="136"/>
      <c r="W73" s="123"/>
      <c r="X73" s="140"/>
      <c r="Y73" s="123"/>
    </row>
    <row r="74" spans="3:24" ht="11.25">
      <c r="C74" s="153" t="s">
        <v>133</v>
      </c>
      <c r="D74" s="147"/>
      <c r="E74" s="147"/>
      <c r="F74" s="147"/>
      <c r="G74" s="147"/>
      <c r="H74" s="187">
        <f>SUM(H69:H73)</f>
        <v>-16659028.53</v>
      </c>
      <c r="I74" s="187"/>
      <c r="J74" s="147"/>
      <c r="K74" s="147"/>
      <c r="L74" s="147"/>
      <c r="M74" s="147"/>
      <c r="N74" s="187">
        <v>-17742467.57999999</v>
      </c>
      <c r="O74" s="147"/>
      <c r="W74" s="123"/>
      <c r="X74" s="140"/>
    </row>
    <row r="75" spans="2:24" ht="12.75">
      <c r="B75" s="153" t="s">
        <v>50</v>
      </c>
      <c r="C75" s="154" t="s">
        <v>100</v>
      </c>
      <c r="D75" s="147"/>
      <c r="E75" s="147"/>
      <c r="F75" s="147"/>
      <c r="G75" s="147"/>
      <c r="H75" s="147"/>
      <c r="I75" s="154"/>
      <c r="J75" s="147"/>
      <c r="K75" s="147"/>
      <c r="L75" s="147"/>
      <c r="M75" s="147"/>
      <c r="N75" s="147"/>
      <c r="O75" s="160"/>
      <c r="R75" s="170"/>
      <c r="S75" s="170"/>
      <c r="T75" s="170"/>
      <c r="U75" s="170"/>
      <c r="V75" s="188"/>
      <c r="W75" s="170"/>
      <c r="X75" s="170"/>
    </row>
    <row r="76" spans="3:24" ht="12.75">
      <c r="C76" s="124" t="s">
        <v>99</v>
      </c>
      <c r="D76" s="147"/>
      <c r="E76" s="147"/>
      <c r="F76" s="150">
        <v>589899.21</v>
      </c>
      <c r="G76" s="147"/>
      <c r="H76" s="147"/>
      <c r="J76" s="147"/>
      <c r="K76" s="147"/>
      <c r="L76" s="136">
        <v>579379.78</v>
      </c>
      <c r="M76" s="147"/>
      <c r="N76" s="147"/>
      <c r="O76" s="147"/>
      <c r="P76" s="169"/>
      <c r="R76" s="170"/>
      <c r="S76" s="170"/>
      <c r="T76" s="170"/>
      <c r="U76" s="170"/>
      <c r="V76" s="188"/>
      <c r="W76" s="185"/>
      <c r="X76" s="185"/>
    </row>
    <row r="77" spans="3:24" ht="12.75">
      <c r="C77" s="124" t="s">
        <v>79</v>
      </c>
      <c r="D77" s="147"/>
      <c r="E77" s="147"/>
      <c r="F77" s="147">
        <f>145492.82+547315.83</f>
        <v>692808.6499999999</v>
      </c>
      <c r="G77" s="147"/>
      <c r="H77" s="147"/>
      <c r="I77" s="129"/>
      <c r="J77" s="147"/>
      <c r="K77" s="147"/>
      <c r="L77" s="123">
        <v>25668.32</v>
      </c>
      <c r="M77" s="147"/>
      <c r="N77" s="147"/>
      <c r="O77" s="160"/>
      <c r="P77" s="169"/>
      <c r="R77" s="190"/>
      <c r="S77" s="190"/>
      <c r="T77" s="190"/>
      <c r="U77" s="190"/>
      <c r="V77" s="191"/>
      <c r="W77" s="170"/>
      <c r="X77" s="192"/>
    </row>
    <row r="78" spans="3:24" ht="12.75">
      <c r="C78" s="124" t="s">
        <v>253</v>
      </c>
      <c r="D78" s="147"/>
      <c r="E78" s="147"/>
      <c r="F78" s="147">
        <v>353093</v>
      </c>
      <c r="G78" s="147"/>
      <c r="H78" s="147"/>
      <c r="J78" s="147"/>
      <c r="K78" s="147"/>
      <c r="L78" s="123">
        <v>0</v>
      </c>
      <c r="M78" s="147"/>
      <c r="N78" s="147"/>
      <c r="O78" s="147"/>
      <c r="P78" s="169"/>
      <c r="R78" s="193"/>
      <c r="S78" s="193"/>
      <c r="T78" s="193"/>
      <c r="U78" s="193"/>
      <c r="V78" s="193"/>
      <c r="W78" s="194"/>
      <c r="X78" s="192"/>
    </row>
    <row r="79" spans="4:24" ht="11.25">
      <c r="D79" s="147"/>
      <c r="E79" s="147"/>
      <c r="F79" s="195">
        <f>F78+F77+F76</f>
        <v>1635800.8599999999</v>
      </c>
      <c r="G79" s="147"/>
      <c r="H79" s="147"/>
      <c r="J79" s="147"/>
      <c r="K79" s="147"/>
      <c r="L79" s="195">
        <v>605048.1</v>
      </c>
      <c r="M79" s="147"/>
      <c r="N79" s="147"/>
      <c r="O79" s="147"/>
      <c r="Q79" s="139"/>
      <c r="W79" s="138"/>
      <c r="X79" s="192"/>
    </row>
    <row r="80" spans="3:24" ht="11.25">
      <c r="C80" s="124" t="s">
        <v>338</v>
      </c>
      <c r="D80" s="147"/>
      <c r="E80" s="147"/>
      <c r="F80" s="147"/>
      <c r="G80" s="147"/>
      <c r="H80" s="147"/>
      <c r="J80" s="147"/>
      <c r="K80" s="147"/>
      <c r="L80" s="147"/>
      <c r="M80" s="147"/>
      <c r="N80" s="147"/>
      <c r="O80" s="147"/>
      <c r="Q80" s="139"/>
      <c r="W80" s="138"/>
      <c r="X80" s="123"/>
    </row>
    <row r="81" spans="3:24" ht="12.75">
      <c r="C81" s="124" t="s">
        <v>252</v>
      </c>
      <c r="D81" s="147" t="str">
        <f>'[1]Φύλλο1'!$J$842</f>
        <v>281.579,69</v>
      </c>
      <c r="E81" s="147"/>
      <c r="F81" s="147"/>
      <c r="G81" s="147"/>
      <c r="H81" s="147"/>
      <c r="J81" s="147"/>
      <c r="K81" s="147"/>
      <c r="L81" s="147"/>
      <c r="M81" s="147"/>
      <c r="N81" s="147"/>
      <c r="O81" s="147"/>
      <c r="Q81" s="170"/>
      <c r="W81" s="138"/>
      <c r="X81" s="147"/>
    </row>
    <row r="82" spans="3:24" ht="12.75">
      <c r="C82" s="124" t="s">
        <v>80</v>
      </c>
      <c r="D82" s="167">
        <v>0</v>
      </c>
      <c r="E82" s="147"/>
      <c r="F82" s="167">
        <f>D82+D81</f>
        <v>281579.69</v>
      </c>
      <c r="G82" s="147"/>
      <c r="H82" s="167">
        <f>F79-F82</f>
        <v>1354221.17</v>
      </c>
      <c r="J82" s="167">
        <v>42173.69</v>
      </c>
      <c r="K82" s="147"/>
      <c r="L82" s="167">
        <v>42173.69</v>
      </c>
      <c r="M82" s="147"/>
      <c r="N82" s="167">
        <v>562874.4099999999</v>
      </c>
      <c r="O82" s="147"/>
      <c r="Q82" s="170"/>
      <c r="W82" s="138"/>
      <c r="X82" s="161"/>
    </row>
    <row r="83" spans="3:24" ht="12.75">
      <c r="C83" s="153" t="s">
        <v>134</v>
      </c>
      <c r="D83" s="160"/>
      <c r="E83" s="160"/>
      <c r="F83" s="160"/>
      <c r="G83" s="160"/>
      <c r="H83" s="187">
        <f>SUM(H74:H82)</f>
        <v>-15304807.36</v>
      </c>
      <c r="I83" s="153"/>
      <c r="J83" s="160"/>
      <c r="K83" s="160"/>
      <c r="L83" s="160"/>
      <c r="M83" s="160"/>
      <c r="N83" s="187">
        <v>-17179593.16999999</v>
      </c>
      <c r="O83" s="147"/>
      <c r="Q83" s="170"/>
      <c r="V83" s="153"/>
      <c r="X83" s="123"/>
    </row>
    <row r="84" spans="3:24" ht="12.75">
      <c r="C84" s="154" t="s">
        <v>339</v>
      </c>
      <c r="D84" s="136"/>
      <c r="E84" s="147"/>
      <c r="F84" s="147">
        <v>2857747.34</v>
      </c>
      <c r="G84" s="147"/>
      <c r="H84" s="147"/>
      <c r="I84" s="154"/>
      <c r="K84" s="147"/>
      <c r="L84" s="147">
        <v>4224220.17</v>
      </c>
      <c r="M84" s="147"/>
      <c r="N84" s="147"/>
      <c r="O84" s="160"/>
      <c r="Q84" s="170"/>
      <c r="V84" s="196"/>
      <c r="W84" s="138"/>
      <c r="X84" s="140"/>
    </row>
    <row r="85" spans="3:24" ht="12.75">
      <c r="C85" s="124" t="s">
        <v>340</v>
      </c>
      <c r="D85" s="147"/>
      <c r="E85" s="147"/>
      <c r="F85" s="136"/>
      <c r="G85" s="136"/>
      <c r="H85" s="136"/>
      <c r="J85" s="147"/>
      <c r="K85" s="147"/>
      <c r="Q85" s="170"/>
      <c r="V85" s="142"/>
      <c r="W85" s="123"/>
      <c r="X85" s="123"/>
    </row>
    <row r="86" spans="3:24" ht="12.75">
      <c r="C86" s="124" t="s">
        <v>82</v>
      </c>
      <c r="D86" s="147"/>
      <c r="E86" s="147"/>
      <c r="F86" s="167">
        <f>F84</f>
        <v>2857747.34</v>
      </c>
      <c r="G86" s="147"/>
      <c r="H86" s="167">
        <f>F84-F86</f>
        <v>0</v>
      </c>
      <c r="J86" s="147"/>
      <c r="K86" s="147"/>
      <c r="L86" s="167">
        <v>4224220.17</v>
      </c>
      <c r="M86" s="147"/>
      <c r="N86" s="167">
        <v>0</v>
      </c>
      <c r="O86" s="147"/>
      <c r="Q86" s="170"/>
      <c r="R86" s="197"/>
      <c r="S86" s="197"/>
      <c r="T86" s="197"/>
      <c r="U86" s="197"/>
      <c r="X86" s="123"/>
    </row>
    <row r="87" spans="3:24" ht="12.75" thickBot="1">
      <c r="C87" s="153" t="s">
        <v>107</v>
      </c>
      <c r="D87" s="153"/>
      <c r="E87" s="153"/>
      <c r="F87" s="147"/>
      <c r="G87" s="147"/>
      <c r="H87" s="163">
        <f>SUM(H83:H86)</f>
        <v>-15304807.36</v>
      </c>
      <c r="I87" s="153"/>
      <c r="J87" s="153"/>
      <c r="K87" s="153"/>
      <c r="L87" s="147"/>
      <c r="M87" s="147"/>
      <c r="N87" s="163">
        <v>-17179593.16999999</v>
      </c>
      <c r="O87" s="147"/>
      <c r="Q87" s="170"/>
      <c r="R87" s="130"/>
      <c r="S87" s="130"/>
      <c r="T87" s="130"/>
      <c r="U87" s="130"/>
      <c r="X87" s="123"/>
    </row>
    <row r="88" spans="1:25" s="198" customFormat="1" ht="12.75" thickTop="1">
      <c r="A88" s="124"/>
      <c r="B88" s="153"/>
      <c r="C88" s="153"/>
      <c r="D88" s="153"/>
      <c r="E88" s="153"/>
      <c r="F88" s="153"/>
      <c r="G88" s="153"/>
      <c r="H88" s="153"/>
      <c r="I88" s="153"/>
      <c r="J88" s="153"/>
      <c r="K88" s="153"/>
      <c r="L88" s="153"/>
      <c r="M88" s="153"/>
      <c r="N88" s="153"/>
      <c r="P88" s="169"/>
      <c r="Q88" s="170"/>
      <c r="R88" s="199"/>
      <c r="S88" s="199"/>
      <c r="T88" s="199"/>
      <c r="U88" s="199"/>
      <c r="V88" s="170"/>
      <c r="W88" s="169"/>
      <c r="X88" s="169"/>
      <c r="Y88" s="169"/>
    </row>
    <row r="89" spans="10:25" s="116" customFormat="1" ht="15">
      <c r="J89" s="116" t="s">
        <v>341</v>
      </c>
      <c r="K89" s="117"/>
      <c r="N89" s="200"/>
      <c r="O89" s="122"/>
      <c r="P89" s="201"/>
      <c r="Q89" s="118"/>
      <c r="R89" s="202"/>
      <c r="S89" s="202"/>
      <c r="T89" s="202"/>
      <c r="U89" s="202"/>
      <c r="V89" s="119"/>
      <c r="W89" s="120"/>
      <c r="X89" s="121"/>
      <c r="Y89" s="201"/>
    </row>
    <row r="90" spans="1:25" s="117" customFormat="1" ht="15">
      <c r="A90" s="116"/>
      <c r="J90" s="203"/>
      <c r="K90" s="204"/>
      <c r="L90" s="118"/>
      <c r="M90" s="204"/>
      <c r="N90" s="205"/>
      <c r="Q90" s="119"/>
      <c r="S90" s="119"/>
      <c r="T90" s="119"/>
      <c r="W90" s="119"/>
      <c r="X90" s="122"/>
      <c r="Y90" s="122"/>
    </row>
    <row r="91" spans="1:25" s="117" customFormat="1" ht="12" customHeight="1">
      <c r="A91" s="116"/>
      <c r="B91" s="116"/>
      <c r="C91" s="117" t="s">
        <v>136</v>
      </c>
      <c r="J91" s="118"/>
      <c r="K91" s="117" t="s">
        <v>137</v>
      </c>
      <c r="N91" s="118"/>
      <c r="S91" s="119" t="s">
        <v>329</v>
      </c>
      <c r="T91" s="119"/>
      <c r="W91" s="119"/>
      <c r="X91" s="122"/>
      <c r="Y91" s="122"/>
    </row>
    <row r="92" spans="12:25" s="117" customFormat="1" ht="15">
      <c r="L92" s="119"/>
      <c r="N92" s="119"/>
      <c r="R92" s="119"/>
      <c r="S92" s="119"/>
      <c r="T92" s="119"/>
      <c r="W92" s="119"/>
      <c r="X92" s="119"/>
      <c r="Y92" s="122"/>
    </row>
    <row r="93" spans="12:25" s="117" customFormat="1" ht="15">
      <c r="L93" s="119"/>
      <c r="N93" s="119"/>
      <c r="R93" s="119"/>
      <c r="S93" s="119"/>
      <c r="T93" s="119"/>
      <c r="W93" s="119"/>
      <c r="X93" s="119"/>
      <c r="Y93" s="122"/>
    </row>
    <row r="94" spans="12:25" s="117" customFormat="1" ht="15">
      <c r="L94" s="119"/>
      <c r="N94" s="119"/>
      <c r="O94" s="119"/>
      <c r="P94" s="122"/>
      <c r="R94" s="119"/>
      <c r="S94" s="119"/>
      <c r="W94" s="119"/>
      <c r="X94" s="119"/>
      <c r="Y94" s="122"/>
    </row>
    <row r="95" spans="1:25" s="116" customFormat="1" ht="15">
      <c r="A95" s="117"/>
      <c r="B95" s="117"/>
      <c r="C95" s="117" t="s">
        <v>138</v>
      </c>
      <c r="D95" s="117"/>
      <c r="E95" s="117"/>
      <c r="F95" s="117"/>
      <c r="G95" s="117"/>
      <c r="I95" s="117"/>
      <c r="J95" s="117"/>
      <c r="K95" s="117" t="s">
        <v>139</v>
      </c>
      <c r="N95" s="119"/>
      <c r="O95" s="118"/>
      <c r="P95" s="201"/>
      <c r="R95" s="119"/>
      <c r="S95" s="119" t="s">
        <v>140</v>
      </c>
      <c r="T95" s="206"/>
      <c r="U95" s="206"/>
      <c r="W95" s="118"/>
      <c r="X95" s="118"/>
      <c r="Y95" s="201"/>
    </row>
    <row r="96" spans="1:25" s="116" customFormat="1" ht="15">
      <c r="A96" s="117"/>
      <c r="B96" s="117"/>
      <c r="C96" s="117" t="s">
        <v>330</v>
      </c>
      <c r="D96" s="117"/>
      <c r="E96" s="117"/>
      <c r="F96" s="117"/>
      <c r="G96" s="117"/>
      <c r="I96" s="117"/>
      <c r="J96" s="119"/>
      <c r="K96" s="117" t="s">
        <v>331</v>
      </c>
      <c r="N96" s="119"/>
      <c r="O96" s="118"/>
      <c r="P96" s="201"/>
      <c r="R96" s="206"/>
      <c r="S96" s="119" t="s">
        <v>332</v>
      </c>
      <c r="T96" s="206"/>
      <c r="U96" s="206"/>
      <c r="V96" s="206"/>
      <c r="W96" s="118"/>
      <c r="X96" s="118"/>
      <c r="Y96" s="201"/>
    </row>
    <row r="97" spans="3:25" s="115" customFormat="1" ht="15">
      <c r="C97" s="207"/>
      <c r="D97" s="207"/>
      <c r="E97" s="207"/>
      <c r="F97" s="207"/>
      <c r="G97" s="207"/>
      <c r="H97" s="207"/>
      <c r="I97" s="207"/>
      <c r="J97" s="208"/>
      <c r="K97" s="111"/>
      <c r="L97" s="208"/>
      <c r="M97" s="111"/>
      <c r="N97" s="113"/>
      <c r="O97" s="113"/>
      <c r="P97" s="112"/>
      <c r="Q97" s="209"/>
      <c r="R97" s="210"/>
      <c r="S97" s="210"/>
      <c r="T97" s="210"/>
      <c r="U97" s="210"/>
      <c r="V97" s="210"/>
      <c r="W97" s="211"/>
      <c r="X97" s="211"/>
      <c r="Y97" s="112"/>
    </row>
    <row r="98" spans="3:22" ht="12.75">
      <c r="C98" s="212"/>
      <c r="D98" s="212"/>
      <c r="E98" s="212"/>
      <c r="F98" s="212"/>
      <c r="G98" s="212"/>
      <c r="H98" s="212"/>
      <c r="I98" s="212"/>
      <c r="J98" s="213"/>
      <c r="K98" s="213"/>
      <c r="L98" s="213"/>
      <c r="M98" s="213"/>
      <c r="N98" s="140"/>
      <c r="R98" s="137"/>
      <c r="S98" s="137"/>
      <c r="T98" s="137"/>
      <c r="U98" s="137"/>
      <c r="V98" s="137"/>
    </row>
    <row r="99" spans="2:22" ht="11.25">
      <c r="B99" s="213"/>
      <c r="C99" s="213"/>
      <c r="D99" s="213"/>
      <c r="E99" s="213"/>
      <c r="F99" s="213"/>
      <c r="G99" s="213"/>
      <c r="H99" s="213"/>
      <c r="I99" s="213"/>
      <c r="J99" s="213"/>
      <c r="K99" s="213"/>
      <c r="L99" s="213"/>
      <c r="M99" s="213"/>
      <c r="N99" s="213"/>
      <c r="O99" s="147"/>
      <c r="P99" s="140"/>
      <c r="R99" s="137"/>
      <c r="S99" s="137"/>
      <c r="T99" s="137"/>
      <c r="U99" s="137"/>
      <c r="V99" s="137"/>
    </row>
    <row r="100" spans="2:24" ht="12.75">
      <c r="B100" s="213"/>
      <c r="C100" s="213"/>
      <c r="D100" s="213"/>
      <c r="E100" s="213"/>
      <c r="F100" s="213"/>
      <c r="G100" s="213"/>
      <c r="H100" s="213"/>
      <c r="I100" s="213"/>
      <c r="J100" s="213"/>
      <c r="K100" s="213"/>
      <c r="L100" s="213"/>
      <c r="M100" s="213"/>
      <c r="N100" s="213"/>
      <c r="O100" s="213"/>
      <c r="P100" s="140"/>
      <c r="Q100" s="130"/>
      <c r="R100" s="137"/>
      <c r="S100" s="137"/>
      <c r="T100" s="137"/>
      <c r="U100" s="137"/>
      <c r="V100" s="137"/>
      <c r="W100" s="188"/>
      <c r="X100" s="188"/>
    </row>
    <row r="101" spans="1:24" ht="12.75">
      <c r="A101" s="213"/>
      <c r="B101" s="213"/>
      <c r="C101" s="213"/>
      <c r="D101" s="213"/>
      <c r="E101" s="213"/>
      <c r="F101" s="213"/>
      <c r="G101" s="213"/>
      <c r="H101" s="213"/>
      <c r="I101" s="213"/>
      <c r="J101" s="213"/>
      <c r="K101" s="213"/>
      <c r="L101" s="213"/>
      <c r="M101" s="213"/>
      <c r="N101" s="213"/>
      <c r="O101" s="213"/>
      <c r="P101" s="169"/>
      <c r="Q101" s="130"/>
      <c r="R101" s="137"/>
      <c r="S101" s="137"/>
      <c r="T101" s="137"/>
      <c r="U101" s="137"/>
      <c r="V101" s="137"/>
      <c r="W101" s="188"/>
      <c r="X101" s="188"/>
    </row>
    <row r="102" spans="1:24" ht="12.75">
      <c r="A102" s="213"/>
      <c r="B102" s="213"/>
      <c r="C102" s="213"/>
      <c r="D102" s="213"/>
      <c r="E102" s="213"/>
      <c r="F102" s="213"/>
      <c r="G102" s="213"/>
      <c r="H102" s="213"/>
      <c r="I102" s="213"/>
      <c r="J102" s="213"/>
      <c r="K102" s="213"/>
      <c r="L102" s="213"/>
      <c r="M102" s="213"/>
      <c r="N102" s="213"/>
      <c r="O102" s="213"/>
      <c r="P102" s="169"/>
      <c r="Q102" s="130"/>
      <c r="R102" s="137"/>
      <c r="S102" s="137"/>
      <c r="T102" s="137"/>
      <c r="U102" s="137"/>
      <c r="V102" s="137"/>
      <c r="W102" s="191"/>
      <c r="X102" s="191"/>
    </row>
    <row r="103" spans="1:24" ht="12.75">
      <c r="A103" s="213"/>
      <c r="B103" s="213"/>
      <c r="C103" s="213"/>
      <c r="D103" s="213"/>
      <c r="E103" s="213"/>
      <c r="F103" s="213"/>
      <c r="G103" s="213"/>
      <c r="H103" s="213"/>
      <c r="I103" s="213"/>
      <c r="J103" s="213"/>
      <c r="K103" s="213"/>
      <c r="L103" s="213"/>
      <c r="M103" s="213"/>
      <c r="N103" s="213"/>
      <c r="O103" s="213"/>
      <c r="P103" s="169"/>
      <c r="Q103" s="130"/>
      <c r="R103" s="137"/>
      <c r="S103" s="137"/>
      <c r="T103" s="137"/>
      <c r="U103" s="137"/>
      <c r="V103" s="137"/>
      <c r="W103" s="193"/>
      <c r="X103" s="193"/>
    </row>
    <row r="104" spans="1:24" ht="12.75">
      <c r="A104" s="213"/>
      <c r="B104" s="213"/>
      <c r="C104" s="213"/>
      <c r="D104" s="213"/>
      <c r="E104" s="213"/>
      <c r="F104" s="213"/>
      <c r="G104" s="213"/>
      <c r="H104" s="213"/>
      <c r="I104" s="213"/>
      <c r="J104" s="213"/>
      <c r="K104" s="213"/>
      <c r="L104" s="213"/>
      <c r="M104" s="213"/>
      <c r="N104" s="213"/>
      <c r="O104" s="213"/>
      <c r="P104" s="169"/>
      <c r="Q104" s="130"/>
      <c r="R104" s="137"/>
      <c r="S104" s="137"/>
      <c r="T104" s="137"/>
      <c r="U104" s="137"/>
      <c r="V104" s="137"/>
      <c r="W104" s="150"/>
      <c r="X104" s="150"/>
    </row>
    <row r="105" spans="1:24" ht="12.75">
      <c r="A105" s="213"/>
      <c r="B105" s="213"/>
      <c r="C105" s="213"/>
      <c r="D105" s="213"/>
      <c r="E105" s="213"/>
      <c r="F105" s="213"/>
      <c r="G105" s="213"/>
      <c r="H105" s="213"/>
      <c r="I105" s="213"/>
      <c r="J105" s="213"/>
      <c r="K105" s="213"/>
      <c r="L105" s="213"/>
      <c r="M105" s="213"/>
      <c r="N105" s="213"/>
      <c r="O105" s="213"/>
      <c r="P105" s="169"/>
      <c r="Q105" s="124"/>
      <c r="R105" s="137"/>
      <c r="S105" s="137"/>
      <c r="T105" s="137"/>
      <c r="U105" s="137"/>
      <c r="V105" s="137"/>
      <c r="W105" s="150"/>
      <c r="X105" s="150"/>
    </row>
    <row r="106" spans="1:24" ht="12.75">
      <c r="A106" s="213"/>
      <c r="B106" s="213"/>
      <c r="C106" s="213"/>
      <c r="D106" s="213"/>
      <c r="E106" s="213"/>
      <c r="F106" s="213"/>
      <c r="G106" s="213"/>
      <c r="H106" s="213"/>
      <c r="I106" s="213"/>
      <c r="J106" s="213"/>
      <c r="K106" s="213"/>
      <c r="L106" s="213"/>
      <c r="M106" s="213"/>
      <c r="N106" s="213"/>
      <c r="O106" s="213"/>
      <c r="P106" s="169"/>
      <c r="Q106" s="124"/>
      <c r="R106" s="137"/>
      <c r="S106" s="137"/>
      <c r="T106" s="137"/>
      <c r="U106" s="137"/>
      <c r="V106" s="137"/>
      <c r="W106" s="150"/>
      <c r="X106" s="150"/>
    </row>
    <row r="107" spans="1:24" ht="12.75">
      <c r="A107" s="213"/>
      <c r="B107" s="213"/>
      <c r="C107" s="213"/>
      <c r="D107" s="213"/>
      <c r="E107" s="213"/>
      <c r="F107" s="213"/>
      <c r="G107" s="213"/>
      <c r="H107" s="213"/>
      <c r="I107" s="213"/>
      <c r="J107" s="213"/>
      <c r="K107" s="213"/>
      <c r="L107" s="213"/>
      <c r="M107" s="213"/>
      <c r="N107" s="213"/>
      <c r="O107" s="213"/>
      <c r="P107" s="169"/>
      <c r="Q107" s="137"/>
      <c r="R107" s="137"/>
      <c r="S107" s="137"/>
      <c r="T107" s="137"/>
      <c r="U107" s="137"/>
      <c r="V107" s="137"/>
      <c r="W107" s="214"/>
      <c r="X107" s="214"/>
    </row>
    <row r="108" spans="1:25" s="153" customFormat="1" ht="15" customHeight="1">
      <c r="A108" s="213"/>
      <c r="B108" s="213"/>
      <c r="C108" s="213"/>
      <c r="D108" s="213"/>
      <c r="E108" s="213"/>
      <c r="F108" s="213"/>
      <c r="G108" s="213"/>
      <c r="H108" s="213"/>
      <c r="I108" s="213"/>
      <c r="J108" s="213"/>
      <c r="K108" s="213"/>
      <c r="L108" s="213"/>
      <c r="M108" s="213"/>
      <c r="N108" s="213"/>
      <c r="O108" s="213"/>
      <c r="P108" s="169"/>
      <c r="Q108" s="137"/>
      <c r="R108" s="137"/>
      <c r="S108" s="137"/>
      <c r="T108" s="137"/>
      <c r="U108" s="137"/>
      <c r="V108" s="137"/>
      <c r="W108" s="214"/>
      <c r="X108" s="214"/>
      <c r="Y108" s="148"/>
    </row>
    <row r="109" spans="1:25" s="153" customFormat="1" ht="15" customHeight="1">
      <c r="A109" s="213"/>
      <c r="B109" s="213"/>
      <c r="C109" s="213"/>
      <c r="D109" s="213"/>
      <c r="E109" s="213"/>
      <c r="F109" s="213"/>
      <c r="G109" s="213"/>
      <c r="H109" s="213"/>
      <c r="I109" s="213"/>
      <c r="J109" s="213"/>
      <c r="K109" s="213"/>
      <c r="L109" s="213"/>
      <c r="M109" s="213"/>
      <c r="N109" s="213"/>
      <c r="O109" s="213"/>
      <c r="P109" s="169"/>
      <c r="Q109" s="137"/>
      <c r="R109" s="137"/>
      <c r="S109" s="137"/>
      <c r="T109" s="137"/>
      <c r="U109" s="137"/>
      <c r="V109" s="137"/>
      <c r="W109" s="214"/>
      <c r="X109" s="214"/>
      <c r="Y109" s="148"/>
    </row>
    <row r="110" spans="1:24" ht="18" customHeight="1">
      <c r="A110" s="213"/>
      <c r="B110" s="213"/>
      <c r="C110" s="213"/>
      <c r="D110" s="213"/>
      <c r="E110" s="213"/>
      <c r="F110" s="213"/>
      <c r="G110" s="213"/>
      <c r="H110" s="213"/>
      <c r="I110" s="213"/>
      <c r="J110" s="213"/>
      <c r="K110" s="213"/>
      <c r="L110" s="213"/>
      <c r="M110" s="213"/>
      <c r="N110" s="213"/>
      <c r="O110" s="213"/>
      <c r="P110" s="215"/>
      <c r="Q110" s="137"/>
      <c r="R110" s="137"/>
      <c r="S110" s="137"/>
      <c r="T110" s="137"/>
      <c r="U110" s="137"/>
      <c r="V110" s="137"/>
      <c r="W110" s="214"/>
      <c r="X110" s="214"/>
    </row>
    <row r="111" spans="1:24" ht="13.5">
      <c r="A111" s="213"/>
      <c r="B111" s="213"/>
      <c r="C111" s="213"/>
      <c r="D111" s="213"/>
      <c r="E111" s="213"/>
      <c r="F111" s="213"/>
      <c r="G111" s="213"/>
      <c r="H111" s="213"/>
      <c r="I111" s="213"/>
      <c r="J111" s="213"/>
      <c r="K111" s="213"/>
      <c r="L111" s="213"/>
      <c r="M111" s="213"/>
      <c r="N111" s="213"/>
      <c r="O111" s="213"/>
      <c r="P111" s="215"/>
      <c r="Q111" s="137"/>
      <c r="R111" s="216"/>
      <c r="S111" s="216"/>
      <c r="T111" s="216"/>
      <c r="U111" s="216"/>
      <c r="V111" s="216"/>
      <c r="W111" s="150"/>
      <c r="X111" s="150"/>
    </row>
    <row r="112" spans="1:24" ht="13.5">
      <c r="A112" s="213"/>
      <c r="B112" s="213"/>
      <c r="C112" s="213"/>
      <c r="D112" s="213"/>
      <c r="E112" s="213"/>
      <c r="F112" s="213"/>
      <c r="G112" s="213"/>
      <c r="H112" s="213"/>
      <c r="I112" s="213"/>
      <c r="J112" s="213"/>
      <c r="K112" s="213"/>
      <c r="L112" s="213"/>
      <c r="M112" s="213"/>
      <c r="N112" s="213"/>
      <c r="O112" s="213"/>
      <c r="P112" s="193"/>
      <c r="Q112" s="137"/>
      <c r="R112" s="216"/>
      <c r="S112" s="216"/>
      <c r="T112" s="216"/>
      <c r="U112" s="216"/>
      <c r="V112" s="216"/>
      <c r="W112" s="150"/>
      <c r="X112" s="150"/>
    </row>
    <row r="113" spans="1:24" ht="11.25">
      <c r="A113" s="213"/>
      <c r="B113" s="213"/>
      <c r="C113" s="213"/>
      <c r="D113" s="213"/>
      <c r="E113" s="213"/>
      <c r="F113" s="213"/>
      <c r="G113" s="213"/>
      <c r="H113" s="213"/>
      <c r="I113" s="213"/>
      <c r="J113" s="213"/>
      <c r="K113" s="213"/>
      <c r="L113" s="213"/>
      <c r="M113" s="213"/>
      <c r="N113" s="213"/>
      <c r="O113" s="213"/>
      <c r="Q113" s="137"/>
      <c r="R113" s="130"/>
      <c r="S113" s="130"/>
      <c r="T113" s="130"/>
      <c r="U113" s="130"/>
      <c r="V113" s="130"/>
      <c r="W113" s="124"/>
      <c r="X113" s="124"/>
    </row>
    <row r="114" spans="1:24" ht="11.25">
      <c r="A114" s="213"/>
      <c r="B114" s="213"/>
      <c r="C114" s="213"/>
      <c r="D114" s="213"/>
      <c r="E114" s="213"/>
      <c r="F114" s="213"/>
      <c r="G114" s="213"/>
      <c r="H114" s="213"/>
      <c r="I114" s="213"/>
      <c r="J114" s="213"/>
      <c r="K114" s="213"/>
      <c r="L114" s="213"/>
      <c r="M114" s="213"/>
      <c r="N114" s="213"/>
      <c r="O114" s="213"/>
      <c r="Q114" s="137"/>
      <c r="R114" s="130"/>
      <c r="S114" s="130"/>
      <c r="T114" s="130"/>
      <c r="U114" s="130"/>
      <c r="V114" s="130"/>
      <c r="W114" s="124"/>
      <c r="X114" s="124"/>
    </row>
    <row r="115" spans="1:24" ht="13.5">
      <c r="A115" s="213"/>
      <c r="B115" s="213"/>
      <c r="C115" s="213"/>
      <c r="D115" s="213"/>
      <c r="E115" s="213"/>
      <c r="F115" s="213"/>
      <c r="G115" s="213"/>
      <c r="H115" s="213"/>
      <c r="I115" s="213"/>
      <c r="J115" s="213"/>
      <c r="K115" s="213"/>
      <c r="L115" s="213"/>
      <c r="M115" s="213"/>
      <c r="N115" s="213"/>
      <c r="O115" s="213"/>
      <c r="Q115" s="137"/>
      <c r="R115" s="216"/>
      <c r="S115" s="216"/>
      <c r="T115" s="216"/>
      <c r="U115" s="216"/>
      <c r="V115" s="216"/>
      <c r="W115" s="124"/>
      <c r="X115" s="124"/>
    </row>
    <row r="116" spans="1:24" ht="12.75">
      <c r="A116" s="213"/>
      <c r="B116" s="213"/>
      <c r="C116" s="213"/>
      <c r="D116" s="213"/>
      <c r="E116" s="213"/>
      <c r="F116" s="213"/>
      <c r="G116" s="213"/>
      <c r="H116" s="213"/>
      <c r="I116" s="213"/>
      <c r="J116" s="213"/>
      <c r="K116" s="213"/>
      <c r="L116" s="213"/>
      <c r="M116" s="213"/>
      <c r="N116" s="213"/>
      <c r="O116" s="213"/>
      <c r="P116" s="217"/>
      <c r="Q116" s="137"/>
      <c r="W116" s="124"/>
      <c r="X116" s="124"/>
    </row>
    <row r="117" spans="1:24" ht="12.75">
      <c r="A117" s="213"/>
      <c r="B117" s="213"/>
      <c r="C117" s="213"/>
      <c r="D117" s="213"/>
      <c r="E117" s="213"/>
      <c r="F117" s="213"/>
      <c r="G117" s="213"/>
      <c r="H117" s="213"/>
      <c r="I117" s="213"/>
      <c r="J117" s="213"/>
      <c r="K117" s="213"/>
      <c r="L117" s="213"/>
      <c r="M117" s="213"/>
      <c r="N117" s="213"/>
      <c r="O117" s="213"/>
      <c r="P117" s="217"/>
      <c r="Q117" s="137"/>
      <c r="W117" s="130"/>
      <c r="X117" s="130"/>
    </row>
    <row r="118" spans="1:24" ht="12.75">
      <c r="A118" s="213"/>
      <c r="B118" s="213"/>
      <c r="C118" s="213"/>
      <c r="D118" s="213"/>
      <c r="E118" s="213"/>
      <c r="F118" s="213"/>
      <c r="G118" s="213"/>
      <c r="H118" s="213"/>
      <c r="I118" s="213"/>
      <c r="J118" s="213"/>
      <c r="K118" s="213"/>
      <c r="L118" s="213"/>
      <c r="M118" s="213"/>
      <c r="N118" s="213"/>
      <c r="O118" s="213"/>
      <c r="P118" s="217"/>
      <c r="Q118" s="137"/>
      <c r="W118" s="130"/>
      <c r="X118" s="130"/>
    </row>
    <row r="119" spans="1:24" ht="11.25">
      <c r="A119" s="213"/>
      <c r="B119" s="213"/>
      <c r="C119" s="213"/>
      <c r="D119" s="213"/>
      <c r="E119" s="213"/>
      <c r="F119" s="213"/>
      <c r="G119" s="213"/>
      <c r="H119" s="213"/>
      <c r="I119" s="213"/>
      <c r="J119" s="213"/>
      <c r="K119" s="213"/>
      <c r="L119" s="213"/>
      <c r="M119" s="213"/>
      <c r="N119" s="213"/>
      <c r="O119" s="213"/>
      <c r="Q119" s="137"/>
      <c r="W119" s="130"/>
      <c r="X119" s="130"/>
    </row>
    <row r="120" spans="1:24" ht="11.25">
      <c r="A120" s="213"/>
      <c r="B120" s="213"/>
      <c r="C120" s="213"/>
      <c r="D120" s="213"/>
      <c r="E120" s="213"/>
      <c r="F120" s="213"/>
      <c r="G120" s="213"/>
      <c r="H120" s="213"/>
      <c r="I120" s="213"/>
      <c r="J120" s="213"/>
      <c r="K120" s="213"/>
      <c r="L120" s="213"/>
      <c r="M120" s="213"/>
      <c r="N120" s="213"/>
      <c r="O120" s="213"/>
      <c r="Q120" s="137"/>
      <c r="W120" s="124"/>
      <c r="X120" s="124"/>
    </row>
    <row r="121" spans="1:24" ht="11.25">
      <c r="A121" s="213"/>
      <c r="B121" s="213"/>
      <c r="C121" s="213"/>
      <c r="D121" s="213"/>
      <c r="E121" s="213"/>
      <c r="F121" s="213"/>
      <c r="G121" s="213"/>
      <c r="H121" s="213"/>
      <c r="I121" s="213"/>
      <c r="J121" s="213"/>
      <c r="K121" s="213"/>
      <c r="L121" s="213"/>
      <c r="M121" s="213"/>
      <c r="N121" s="213"/>
      <c r="O121" s="213"/>
      <c r="P121" s="129"/>
      <c r="Q121" s="137"/>
      <c r="W121" s="124"/>
      <c r="X121" s="124"/>
    </row>
    <row r="122" spans="1:24" ht="13.5">
      <c r="A122" s="213"/>
      <c r="B122" s="213"/>
      <c r="C122" s="213"/>
      <c r="D122" s="213"/>
      <c r="E122" s="213"/>
      <c r="F122" s="213"/>
      <c r="G122" s="213"/>
      <c r="H122" s="213"/>
      <c r="I122" s="213"/>
      <c r="J122" s="216"/>
      <c r="K122" s="216"/>
      <c r="L122" s="216"/>
      <c r="M122" s="216"/>
      <c r="N122" s="216"/>
      <c r="O122" s="213"/>
      <c r="P122" s="129"/>
      <c r="Q122" s="137"/>
      <c r="W122" s="137"/>
      <c r="X122" s="137"/>
    </row>
    <row r="123" spans="1:24" ht="13.5">
      <c r="A123" s="213"/>
      <c r="B123" s="216"/>
      <c r="C123" s="216"/>
      <c r="D123" s="216"/>
      <c r="E123" s="216"/>
      <c r="F123" s="216"/>
      <c r="G123" s="216"/>
      <c r="H123" s="216"/>
      <c r="I123" s="216"/>
      <c r="J123" s="216"/>
      <c r="K123" s="216"/>
      <c r="L123" s="216"/>
      <c r="M123" s="216"/>
      <c r="N123" s="216"/>
      <c r="O123" s="213"/>
      <c r="P123" s="129"/>
      <c r="Q123" s="137"/>
      <c r="W123" s="137"/>
      <c r="X123" s="137"/>
    </row>
    <row r="124" spans="1:24" ht="13.5">
      <c r="A124" s="213"/>
      <c r="B124" s="216"/>
      <c r="C124" s="216"/>
      <c r="D124" s="216"/>
      <c r="E124" s="216"/>
      <c r="F124" s="216"/>
      <c r="G124" s="216"/>
      <c r="H124" s="216"/>
      <c r="I124" s="216"/>
      <c r="J124" s="218"/>
      <c r="K124" s="218"/>
      <c r="L124" s="218"/>
      <c r="M124" s="218"/>
      <c r="N124" s="218"/>
      <c r="O124" s="216"/>
      <c r="P124" s="129"/>
      <c r="Q124" s="216"/>
      <c r="W124" s="137"/>
      <c r="X124" s="137"/>
    </row>
    <row r="125" spans="1:24" ht="13.5">
      <c r="A125" s="216"/>
      <c r="B125" s="218"/>
      <c r="C125" s="218"/>
      <c r="D125" s="218"/>
      <c r="E125" s="218"/>
      <c r="F125" s="218"/>
      <c r="G125" s="218"/>
      <c r="H125" s="218"/>
      <c r="I125" s="218"/>
      <c r="J125" s="218"/>
      <c r="K125" s="218"/>
      <c r="L125" s="218"/>
      <c r="M125" s="218"/>
      <c r="N125" s="218"/>
      <c r="O125" s="216"/>
      <c r="P125" s="129"/>
      <c r="Q125" s="216"/>
      <c r="R125" s="193"/>
      <c r="S125" s="193"/>
      <c r="T125" s="193"/>
      <c r="U125" s="193"/>
      <c r="V125" s="193"/>
      <c r="W125" s="137"/>
      <c r="X125" s="137"/>
    </row>
    <row r="126" spans="1:24" ht="13.5">
      <c r="A126" s="216"/>
      <c r="B126" s="218"/>
      <c r="C126" s="218"/>
      <c r="D126" s="218"/>
      <c r="E126" s="218"/>
      <c r="F126" s="218"/>
      <c r="G126" s="218"/>
      <c r="H126" s="218"/>
      <c r="I126" s="218"/>
      <c r="J126" s="216"/>
      <c r="K126" s="216"/>
      <c r="L126" s="216"/>
      <c r="M126" s="216"/>
      <c r="N126" s="216"/>
      <c r="O126" s="218"/>
      <c r="P126" s="219"/>
      <c r="Q126" s="130"/>
      <c r="R126" s="193"/>
      <c r="S126" s="193"/>
      <c r="T126" s="193"/>
      <c r="U126" s="193"/>
      <c r="V126" s="193"/>
      <c r="W126" s="137"/>
      <c r="X126" s="137"/>
    </row>
    <row r="127" spans="1:24" ht="13.5">
      <c r="A127" s="218"/>
      <c r="B127" s="216"/>
      <c r="C127" s="216"/>
      <c r="D127" s="216"/>
      <c r="E127" s="216"/>
      <c r="F127" s="216"/>
      <c r="G127" s="216"/>
      <c r="H127" s="216"/>
      <c r="I127" s="216"/>
      <c r="O127" s="218"/>
      <c r="P127" s="219"/>
      <c r="Q127" s="130"/>
      <c r="R127" s="193"/>
      <c r="S127" s="193"/>
      <c r="T127" s="193"/>
      <c r="U127" s="193"/>
      <c r="V127" s="193"/>
      <c r="W127" s="137"/>
      <c r="X127" s="137"/>
    </row>
    <row r="128" spans="1:24" ht="13.5">
      <c r="A128" s="218"/>
      <c r="O128" s="216"/>
      <c r="P128" s="219"/>
      <c r="Q128" s="216"/>
      <c r="R128" s="193"/>
      <c r="S128" s="193"/>
      <c r="T128" s="193"/>
      <c r="U128" s="193"/>
      <c r="V128" s="193"/>
      <c r="W128" s="137"/>
      <c r="X128" s="137"/>
    </row>
    <row r="129" spans="1:24" ht="13.5">
      <c r="A129" s="216"/>
      <c r="P129" s="219"/>
      <c r="R129" s="199"/>
      <c r="S129" s="199"/>
      <c r="T129" s="199"/>
      <c r="U129" s="199"/>
      <c r="V129" s="199"/>
      <c r="W129" s="137"/>
      <c r="X129" s="137"/>
    </row>
    <row r="130" spans="16:24" ht="12.75">
      <c r="P130" s="129"/>
      <c r="R130" s="199"/>
      <c r="S130" s="199"/>
      <c r="T130" s="199"/>
      <c r="U130" s="199"/>
      <c r="V130" s="199"/>
      <c r="W130" s="137"/>
      <c r="X130" s="137"/>
    </row>
    <row r="131" spans="16:24" ht="12.75">
      <c r="P131" s="220"/>
      <c r="R131" s="193"/>
      <c r="S131" s="193"/>
      <c r="T131" s="193"/>
      <c r="U131" s="193"/>
      <c r="V131" s="193"/>
      <c r="W131" s="137"/>
      <c r="X131" s="137"/>
    </row>
    <row r="132" spans="16:24" ht="12.75">
      <c r="P132" s="220"/>
      <c r="R132" s="193"/>
      <c r="S132" s="193"/>
      <c r="T132" s="193"/>
      <c r="U132" s="193"/>
      <c r="V132" s="193"/>
      <c r="W132" s="137"/>
      <c r="X132" s="137"/>
    </row>
    <row r="133" spans="16:24" ht="12.75">
      <c r="P133" s="220"/>
      <c r="R133" s="193"/>
      <c r="S133" s="193"/>
      <c r="T133" s="193"/>
      <c r="U133" s="193"/>
      <c r="V133" s="193"/>
      <c r="W133" s="137"/>
      <c r="X133" s="137"/>
    </row>
    <row r="134" spans="16:24" ht="11.25">
      <c r="P134" s="220"/>
      <c r="W134" s="137"/>
      <c r="X134" s="137"/>
    </row>
    <row r="135" spans="16:24" ht="11.25">
      <c r="P135" s="220"/>
      <c r="W135" s="137"/>
      <c r="X135" s="137"/>
    </row>
    <row r="136" spans="16:24" ht="11.25">
      <c r="P136" s="220"/>
      <c r="W136" s="137"/>
      <c r="X136" s="137"/>
    </row>
    <row r="137" spans="16:24" ht="13.5">
      <c r="P137" s="220"/>
      <c r="W137" s="216"/>
      <c r="X137" s="216"/>
    </row>
    <row r="138" spans="10:24" ht="13.5">
      <c r="J138" s="193"/>
      <c r="K138" s="193"/>
      <c r="L138" s="193"/>
      <c r="M138" s="193"/>
      <c r="N138" s="193"/>
      <c r="P138" s="220"/>
      <c r="W138" s="216"/>
      <c r="X138" s="216"/>
    </row>
    <row r="139" spans="2:24" ht="12.75">
      <c r="B139" s="193"/>
      <c r="C139" s="193"/>
      <c r="D139" s="193"/>
      <c r="E139" s="193"/>
      <c r="F139" s="193"/>
      <c r="G139" s="193"/>
      <c r="H139" s="193"/>
      <c r="I139" s="193"/>
      <c r="J139" s="193"/>
      <c r="K139" s="193"/>
      <c r="L139" s="193"/>
      <c r="M139" s="193"/>
      <c r="N139" s="193"/>
      <c r="P139" s="220"/>
      <c r="W139" s="130"/>
      <c r="X139" s="130"/>
    </row>
    <row r="140" spans="2:24" ht="12.75">
      <c r="B140" s="193"/>
      <c r="C140" s="193"/>
      <c r="D140" s="193"/>
      <c r="E140" s="193"/>
      <c r="F140" s="193"/>
      <c r="G140" s="193"/>
      <c r="H140" s="193"/>
      <c r="I140" s="193"/>
      <c r="J140" s="212"/>
      <c r="K140" s="212"/>
      <c r="L140" s="212"/>
      <c r="M140" s="212"/>
      <c r="N140" s="212"/>
      <c r="O140" s="193"/>
      <c r="P140" s="220"/>
      <c r="Q140" s="193"/>
      <c r="W140" s="130"/>
      <c r="X140" s="130"/>
    </row>
    <row r="141" spans="2:24" ht="13.5">
      <c r="B141" s="212"/>
      <c r="C141" s="212"/>
      <c r="D141" s="212"/>
      <c r="E141" s="212"/>
      <c r="F141" s="212"/>
      <c r="G141" s="212"/>
      <c r="H141" s="212"/>
      <c r="I141" s="212"/>
      <c r="J141" s="212"/>
      <c r="K141" s="212"/>
      <c r="L141" s="212"/>
      <c r="M141" s="212"/>
      <c r="N141" s="212"/>
      <c r="O141" s="193"/>
      <c r="P141" s="220"/>
      <c r="Q141" s="193"/>
      <c r="W141" s="216"/>
      <c r="X141" s="216"/>
    </row>
    <row r="142" spans="2:17" ht="11.25" customHeight="1">
      <c r="B142" s="212"/>
      <c r="C142" s="212"/>
      <c r="D142" s="212"/>
      <c r="E142" s="212"/>
      <c r="F142" s="212"/>
      <c r="G142" s="212"/>
      <c r="H142" s="212"/>
      <c r="I142" s="212"/>
      <c r="J142" s="193"/>
      <c r="K142" s="193"/>
      <c r="L142" s="193"/>
      <c r="M142" s="193"/>
      <c r="N142" s="193"/>
      <c r="O142" s="212"/>
      <c r="P142" s="220"/>
      <c r="Q142" s="199"/>
    </row>
    <row r="143" spans="2:17" ht="12.75">
      <c r="B143" s="193"/>
      <c r="C143" s="193"/>
      <c r="D143" s="193"/>
      <c r="E143" s="193"/>
      <c r="F143" s="193"/>
      <c r="G143" s="193"/>
      <c r="H143" s="193"/>
      <c r="I143" s="193"/>
      <c r="J143" s="193"/>
      <c r="K143" s="193"/>
      <c r="L143" s="193"/>
      <c r="M143" s="193"/>
      <c r="N143" s="193"/>
      <c r="O143" s="212"/>
      <c r="P143" s="220"/>
      <c r="Q143" s="199"/>
    </row>
    <row r="144" spans="2:17" ht="12.75">
      <c r="B144" s="193"/>
      <c r="C144" s="193"/>
      <c r="D144" s="193"/>
      <c r="E144" s="193"/>
      <c r="F144" s="193"/>
      <c r="G144" s="193"/>
      <c r="H144" s="193"/>
      <c r="I144" s="193"/>
      <c r="J144" s="193"/>
      <c r="K144" s="193"/>
      <c r="L144" s="193"/>
      <c r="M144" s="193"/>
      <c r="N144" s="193"/>
      <c r="O144" s="193"/>
      <c r="P144" s="220"/>
      <c r="Q144" s="193"/>
    </row>
    <row r="145" spans="2:17" ht="13.5">
      <c r="B145" s="193"/>
      <c r="C145" s="193"/>
      <c r="D145" s="193"/>
      <c r="E145" s="193"/>
      <c r="F145" s="193"/>
      <c r="G145" s="193"/>
      <c r="H145" s="193"/>
      <c r="I145" s="193"/>
      <c r="O145" s="193"/>
      <c r="P145" s="216"/>
      <c r="Q145" s="193"/>
    </row>
    <row r="146" spans="15:17" ht="20.25" customHeight="1">
      <c r="O146" s="193"/>
      <c r="P146" s="216"/>
      <c r="Q146" s="193"/>
    </row>
    <row r="147" ht="11.25">
      <c r="P147" s="219"/>
    </row>
    <row r="148" ht="11.25">
      <c r="P148" s="219"/>
    </row>
    <row r="149" ht="13.5">
      <c r="P149" s="216"/>
    </row>
    <row r="151" spans="23:24" ht="12.75">
      <c r="W151" s="193"/>
      <c r="X151" s="193"/>
    </row>
    <row r="152" spans="23:24" ht="12.75">
      <c r="W152" s="193"/>
      <c r="X152" s="193"/>
    </row>
    <row r="153" spans="23:24" ht="20.25" customHeight="1">
      <c r="W153" s="193"/>
      <c r="X153" s="193"/>
    </row>
    <row r="154" spans="23:24" ht="12.75">
      <c r="W154" s="193"/>
      <c r="X154" s="193"/>
    </row>
    <row r="155" spans="23:24" ht="12.75">
      <c r="W155" s="199"/>
      <c r="X155" s="199"/>
    </row>
    <row r="156" spans="23:24" ht="12.75">
      <c r="W156" s="199"/>
      <c r="X156" s="199"/>
    </row>
    <row r="157" spans="23:24" ht="12.75">
      <c r="W157" s="193"/>
      <c r="X157" s="193"/>
    </row>
    <row r="158" spans="23:24" ht="12.75">
      <c r="W158" s="193"/>
      <c r="X158" s="193"/>
    </row>
    <row r="159" spans="23:24" ht="12.75">
      <c r="W159" s="193"/>
      <c r="X159" s="193"/>
    </row>
    <row r="161" ht="12.75">
      <c r="P161" s="193"/>
    </row>
    <row r="162" ht="12.75">
      <c r="P162" s="193"/>
    </row>
    <row r="163" ht="12.75">
      <c r="P163" s="221"/>
    </row>
    <row r="164" ht="12.75">
      <c r="P164" s="221"/>
    </row>
    <row r="165" ht="12.75">
      <c r="P165" s="193"/>
    </row>
    <row r="166" ht="12.75">
      <c r="P166" s="193"/>
    </row>
    <row r="167" ht="12.75">
      <c r="P167" s="193"/>
    </row>
  </sheetData>
  <sheetProtection/>
  <mergeCells count="5">
    <mergeCell ref="A4:V4"/>
    <mergeCell ref="R57:V57"/>
    <mergeCell ref="A1:X1"/>
    <mergeCell ref="A2:V2"/>
    <mergeCell ref="A3:V3"/>
  </mergeCells>
  <printOptions/>
  <pageMargins left="0.5511811023622047" right="0.1968503937007874" top="0.15748031496062992" bottom="0.15748031496062992" header="0.15748031496062992" footer="0.15748031496062992"/>
  <pageSetup horizontalDpi="600" verticalDpi="600" orientation="portrait" paperSize="9" scale="40" r:id="rId2"/>
  <rowBreaks count="1" manualBreakCount="1">
    <brk id="97" max="21" man="1"/>
  </rowBreaks>
  <colBreaks count="1" manualBreakCount="1">
    <brk id="23" max="168"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B2:R54"/>
  <sheetViews>
    <sheetView zoomScalePageLayoutView="0" workbookViewId="0" topLeftCell="B5">
      <selection activeCell="F23" sqref="F23"/>
    </sheetView>
  </sheetViews>
  <sheetFormatPr defaultColWidth="9.140625" defaultRowHeight="12.75"/>
  <cols>
    <col min="2" max="2" width="2.28125" style="0" customWidth="1"/>
    <col min="3" max="3" width="2.8515625" style="0" bestFit="1" customWidth="1"/>
    <col min="4" max="4" width="3.421875" style="0" bestFit="1" customWidth="1"/>
    <col min="5" max="5" width="44.8515625" style="0" customWidth="1"/>
    <col min="6" max="6" width="12.8515625" style="0" bestFit="1" customWidth="1"/>
    <col min="7" max="7" width="1.57421875" style="0" customWidth="1"/>
    <col min="8" max="8" width="11.7109375" style="0" bestFit="1" customWidth="1"/>
    <col min="9" max="9" width="1.7109375" style="0" customWidth="1"/>
    <col min="10" max="10" width="14.28125" style="0" bestFit="1" customWidth="1"/>
    <col min="11" max="11" width="2.28125" style="0" customWidth="1"/>
    <col min="12" max="12" width="2.8515625" style="0" customWidth="1"/>
    <col min="13" max="13" width="2.57421875" style="0" customWidth="1"/>
    <col min="14" max="14" width="2.8515625" style="0" bestFit="1" customWidth="1"/>
    <col min="15" max="15" width="3.7109375" style="0" bestFit="1" customWidth="1"/>
    <col min="16" max="16" width="46.421875" style="0" customWidth="1"/>
    <col min="17" max="17" width="15.8515625" style="0" bestFit="1" customWidth="1"/>
    <col min="18" max="18" width="2.8515625" style="0" customWidth="1"/>
  </cols>
  <sheetData>
    <row r="1" ht="12.75" thickBot="1"/>
    <row r="2" spans="2:18" ht="12.75">
      <c r="B2" s="67"/>
      <c r="C2" s="68"/>
      <c r="D2" s="68"/>
      <c r="E2" s="68"/>
      <c r="F2" s="68"/>
      <c r="G2" s="68"/>
      <c r="H2" s="68"/>
      <c r="I2" s="68"/>
      <c r="J2" s="68"/>
      <c r="K2" s="68"/>
      <c r="L2" s="68"/>
      <c r="M2" s="68"/>
      <c r="N2" s="68"/>
      <c r="O2" s="68"/>
      <c r="P2" s="68"/>
      <c r="Q2" s="68"/>
      <c r="R2" s="57"/>
    </row>
    <row r="3" spans="2:18" ht="19.5">
      <c r="B3" s="51"/>
      <c r="C3" s="570" t="s">
        <v>102</v>
      </c>
      <c r="D3" s="570"/>
      <c r="E3" s="570"/>
      <c r="F3" s="570"/>
      <c r="G3" s="570"/>
      <c r="H3" s="570"/>
      <c r="I3" s="570"/>
      <c r="J3" s="570"/>
      <c r="K3" s="570"/>
      <c r="L3" s="570"/>
      <c r="M3" s="570"/>
      <c r="N3" s="570"/>
      <c r="O3" s="570"/>
      <c r="P3" s="570"/>
      <c r="Q3" s="570"/>
      <c r="R3" s="53"/>
    </row>
    <row r="4" spans="2:18" ht="19.5">
      <c r="B4" s="51"/>
      <c r="C4" s="570" t="s">
        <v>83</v>
      </c>
      <c r="D4" s="570"/>
      <c r="E4" s="570"/>
      <c r="F4" s="570"/>
      <c r="G4" s="570"/>
      <c r="H4" s="570"/>
      <c r="I4" s="570"/>
      <c r="J4" s="570"/>
      <c r="K4" s="570"/>
      <c r="L4" s="570"/>
      <c r="M4" s="570"/>
      <c r="N4" s="570"/>
      <c r="O4" s="570"/>
      <c r="P4" s="570"/>
      <c r="Q4" s="570"/>
      <c r="R4" s="53"/>
    </row>
    <row r="5" spans="2:18" ht="19.5">
      <c r="B5" s="51"/>
      <c r="C5" s="570" t="s">
        <v>84</v>
      </c>
      <c r="D5" s="570"/>
      <c r="E5" s="570"/>
      <c r="F5" s="570"/>
      <c r="G5" s="570"/>
      <c r="H5" s="570"/>
      <c r="I5" s="570"/>
      <c r="J5" s="570"/>
      <c r="K5" s="570"/>
      <c r="L5" s="570"/>
      <c r="M5" s="570"/>
      <c r="N5" s="570"/>
      <c r="O5" s="570"/>
      <c r="P5" s="570"/>
      <c r="Q5" s="570"/>
      <c r="R5" s="53"/>
    </row>
    <row r="6" spans="2:18" ht="19.5">
      <c r="B6" s="51"/>
      <c r="C6" s="10"/>
      <c r="D6" s="11"/>
      <c r="E6" s="11"/>
      <c r="F6" s="12"/>
      <c r="G6" s="12"/>
      <c r="H6" s="12"/>
      <c r="I6" s="12"/>
      <c r="J6" s="12"/>
      <c r="K6" s="12"/>
      <c r="L6" s="12"/>
      <c r="M6" s="12"/>
      <c r="N6" s="12"/>
      <c r="O6" s="12"/>
      <c r="P6" s="12"/>
      <c r="Q6" s="12"/>
      <c r="R6" s="53"/>
    </row>
    <row r="7" spans="2:18" ht="12.75">
      <c r="B7" s="51"/>
      <c r="C7" s="33"/>
      <c r="D7" s="58"/>
      <c r="E7" s="59" t="s">
        <v>32</v>
      </c>
      <c r="F7" s="14"/>
      <c r="G7" s="14"/>
      <c r="H7" s="14"/>
      <c r="I7" s="14"/>
      <c r="J7" s="14"/>
      <c r="K7" s="14"/>
      <c r="L7" s="14"/>
      <c r="M7" s="14"/>
      <c r="N7" s="14"/>
      <c r="O7" s="14"/>
      <c r="P7" s="14"/>
      <c r="Q7" s="60" t="s">
        <v>33</v>
      </c>
      <c r="R7" s="53"/>
    </row>
    <row r="8" spans="2:18" ht="12.75">
      <c r="B8" s="51"/>
      <c r="C8" s="34"/>
      <c r="D8" s="34"/>
      <c r="E8" s="34"/>
      <c r="F8" s="35" t="s">
        <v>85</v>
      </c>
      <c r="G8" s="35"/>
      <c r="H8" s="35"/>
      <c r="I8" s="35"/>
      <c r="J8" s="35"/>
      <c r="K8" s="15"/>
      <c r="L8" s="15"/>
      <c r="M8" s="15"/>
      <c r="N8" s="15"/>
      <c r="O8" s="15"/>
      <c r="P8" s="15"/>
      <c r="Q8" s="9"/>
      <c r="R8" s="53"/>
    </row>
    <row r="9" spans="2:18" ht="12.75">
      <c r="B9" s="51"/>
      <c r="C9" s="34"/>
      <c r="D9" s="34"/>
      <c r="E9" s="34"/>
      <c r="F9" s="15"/>
      <c r="G9" s="15"/>
      <c r="H9" s="15"/>
      <c r="I9" s="15"/>
      <c r="J9" s="61" t="s">
        <v>34</v>
      </c>
      <c r="K9" s="15"/>
      <c r="L9" s="15"/>
      <c r="M9" s="15"/>
      <c r="N9" s="15"/>
      <c r="O9" s="15"/>
      <c r="P9" s="15"/>
      <c r="Q9" s="37" t="s">
        <v>35</v>
      </c>
      <c r="R9" s="53"/>
    </row>
    <row r="10" spans="2:18" ht="12.75">
      <c r="B10" s="51"/>
      <c r="C10" s="34"/>
      <c r="D10" s="34"/>
      <c r="E10" s="34"/>
      <c r="F10" s="35" t="s">
        <v>36</v>
      </c>
      <c r="G10" s="15"/>
      <c r="H10" s="36" t="s">
        <v>37</v>
      </c>
      <c r="I10" s="15"/>
      <c r="J10" s="35" t="s">
        <v>38</v>
      </c>
      <c r="K10" s="15"/>
      <c r="L10" s="15"/>
      <c r="M10" s="15"/>
      <c r="N10" s="15"/>
      <c r="O10" s="15"/>
      <c r="P10" s="15"/>
      <c r="Q10" s="36" t="s">
        <v>86</v>
      </c>
      <c r="R10" s="53"/>
    </row>
    <row r="11" spans="2:18" ht="12.75">
      <c r="B11" s="51"/>
      <c r="C11" s="62" t="s">
        <v>39</v>
      </c>
      <c r="D11" s="34"/>
      <c r="E11" s="62" t="s">
        <v>101</v>
      </c>
      <c r="F11" s="17"/>
      <c r="G11" s="17"/>
      <c r="H11" s="17"/>
      <c r="I11" s="17"/>
      <c r="J11" s="17"/>
      <c r="K11" s="15"/>
      <c r="L11" s="15"/>
      <c r="M11" s="15"/>
      <c r="N11" s="18" t="s">
        <v>40</v>
      </c>
      <c r="O11" s="9"/>
      <c r="P11" s="63" t="s">
        <v>41</v>
      </c>
      <c r="Q11" s="17"/>
      <c r="R11" s="53"/>
    </row>
    <row r="12" spans="2:18" ht="12.75">
      <c r="B12" s="51"/>
      <c r="C12" s="13"/>
      <c r="D12" s="13"/>
      <c r="E12" s="13" t="s">
        <v>42</v>
      </c>
      <c r="F12" s="17">
        <v>33813.26</v>
      </c>
      <c r="G12" s="17"/>
      <c r="H12" s="17">
        <v>1408.02</v>
      </c>
      <c r="I12" s="17"/>
      <c r="J12" s="17">
        <f>+F12-H12</f>
        <v>32405.24</v>
      </c>
      <c r="K12" s="15"/>
      <c r="L12" s="15"/>
      <c r="M12" s="15"/>
      <c r="N12" s="9"/>
      <c r="O12" s="18" t="s">
        <v>43</v>
      </c>
      <c r="P12" s="63" t="s">
        <v>44</v>
      </c>
      <c r="Q12" s="17"/>
      <c r="R12" s="53"/>
    </row>
    <row r="13" spans="2:18" ht="12.75">
      <c r="B13" s="51"/>
      <c r="C13" s="34"/>
      <c r="D13" s="34"/>
      <c r="E13" s="34" t="s">
        <v>45</v>
      </c>
      <c r="F13" s="17">
        <v>59997.56</v>
      </c>
      <c r="G13" s="17"/>
      <c r="H13" s="17">
        <v>16301.19</v>
      </c>
      <c r="I13" s="17"/>
      <c r="J13" s="17">
        <f>+F13-H13</f>
        <v>43696.369999999995</v>
      </c>
      <c r="K13" s="15"/>
      <c r="L13" s="15"/>
      <c r="M13" s="15"/>
      <c r="N13" s="9"/>
      <c r="O13" s="18"/>
      <c r="P13" s="9"/>
      <c r="Q13" s="15"/>
      <c r="R13" s="53"/>
    </row>
    <row r="14" spans="2:18" ht="12.75">
      <c r="B14" s="51"/>
      <c r="C14" s="34"/>
      <c r="D14" s="34"/>
      <c r="E14" s="34"/>
      <c r="F14" s="21">
        <f>SUM(F12:F13)</f>
        <v>93810.82</v>
      </c>
      <c r="G14" s="17"/>
      <c r="H14" s="21">
        <f>SUM(H12:H13)</f>
        <v>17709.21</v>
      </c>
      <c r="I14" s="15"/>
      <c r="J14" s="21">
        <f>SUM(J12:J13)</f>
        <v>76101.61</v>
      </c>
      <c r="K14" s="15"/>
      <c r="L14" s="15"/>
      <c r="M14" s="15"/>
      <c r="N14" s="9"/>
      <c r="O14" s="9"/>
      <c r="P14" s="13" t="s">
        <v>89</v>
      </c>
      <c r="Q14" s="16">
        <v>17140847.44</v>
      </c>
      <c r="R14" s="53"/>
    </row>
    <row r="15" spans="2:18" ht="12.75">
      <c r="B15" s="51"/>
      <c r="C15" s="49" t="s">
        <v>46</v>
      </c>
      <c r="D15" s="13"/>
      <c r="E15" s="47" t="s">
        <v>47</v>
      </c>
      <c r="F15" s="17"/>
      <c r="G15" s="17"/>
      <c r="H15" s="17"/>
      <c r="I15" s="17"/>
      <c r="J15" s="17"/>
      <c r="K15" s="17"/>
      <c r="L15" s="15"/>
      <c r="M15" s="15"/>
      <c r="N15" s="9"/>
      <c r="O15" s="9"/>
      <c r="P15" s="9"/>
      <c r="Q15" s="22">
        <f>SUM(Q13:Q14)</f>
        <v>17140847.44</v>
      </c>
      <c r="R15" s="53"/>
    </row>
    <row r="16" spans="2:18" ht="12.75">
      <c r="B16" s="51"/>
      <c r="C16" s="13"/>
      <c r="D16" s="49" t="s">
        <v>50</v>
      </c>
      <c r="E16" s="47" t="s">
        <v>51</v>
      </c>
      <c r="F16" s="17"/>
      <c r="G16" s="17"/>
      <c r="H16" s="17"/>
      <c r="I16" s="17"/>
      <c r="J16" s="17"/>
      <c r="K16" s="17"/>
      <c r="L16" s="15"/>
      <c r="M16" s="15"/>
      <c r="N16" s="9"/>
      <c r="O16" s="9"/>
      <c r="P16" s="9"/>
      <c r="Q16" s="16"/>
      <c r="R16" s="53"/>
    </row>
    <row r="17" spans="2:18" ht="12.75">
      <c r="B17" s="51"/>
      <c r="C17" s="13"/>
      <c r="D17" s="49"/>
      <c r="E17" s="13" t="s">
        <v>52</v>
      </c>
      <c r="F17" s="17">
        <v>10227749.48</v>
      </c>
      <c r="G17" s="17"/>
      <c r="H17" s="17"/>
      <c r="I17" s="17"/>
      <c r="J17" s="17">
        <f>+F17</f>
        <v>10227749.48</v>
      </c>
      <c r="K17" s="17"/>
      <c r="L17" s="17"/>
      <c r="M17" s="17"/>
      <c r="N17" s="9"/>
      <c r="O17" s="18" t="s">
        <v>48</v>
      </c>
      <c r="P17" s="63" t="s">
        <v>49</v>
      </c>
      <c r="Q17" s="16"/>
      <c r="R17" s="53"/>
    </row>
    <row r="18" spans="2:18" ht="12.75">
      <c r="B18" s="51"/>
      <c r="C18" s="13"/>
      <c r="D18" s="49"/>
      <c r="E18" s="13" t="s">
        <v>53</v>
      </c>
      <c r="F18" s="17">
        <v>7892385.45</v>
      </c>
      <c r="G18" s="17"/>
      <c r="H18" s="17">
        <v>631390.73</v>
      </c>
      <c r="I18" s="17"/>
      <c r="J18" s="19">
        <f>SUM(F18-H18)</f>
        <v>7260994.720000001</v>
      </c>
      <c r="K18" s="17"/>
      <c r="L18" s="17"/>
      <c r="M18" s="17"/>
      <c r="N18" s="9"/>
      <c r="O18" s="9"/>
      <c r="P18" s="9" t="s">
        <v>108</v>
      </c>
      <c r="Q18" s="16">
        <v>5597822.45</v>
      </c>
      <c r="R18" s="53"/>
    </row>
    <row r="19" spans="2:18" ht="12.75">
      <c r="B19" s="51"/>
      <c r="C19" s="13"/>
      <c r="D19" s="13"/>
      <c r="E19" s="13" t="s">
        <v>54</v>
      </c>
      <c r="F19" s="16"/>
      <c r="G19" s="16"/>
      <c r="H19" s="17"/>
      <c r="I19" s="17"/>
      <c r="J19" s="17"/>
      <c r="K19" s="17"/>
      <c r="L19" s="17"/>
      <c r="M19" s="17"/>
      <c r="N19" s="9"/>
      <c r="O19" s="9"/>
      <c r="P19" s="9"/>
      <c r="Q19" s="22">
        <f>SUM(Q18)</f>
        <v>5597822.45</v>
      </c>
      <c r="R19" s="53"/>
    </row>
    <row r="20" spans="2:18" ht="12.75">
      <c r="B20" s="51"/>
      <c r="C20" s="13"/>
      <c r="D20" s="13"/>
      <c r="E20" s="13" t="s">
        <v>56</v>
      </c>
      <c r="F20" s="17">
        <v>8198505.68</v>
      </c>
      <c r="G20" s="17"/>
      <c r="H20" s="17">
        <v>1685120.9</v>
      </c>
      <c r="I20" s="17"/>
      <c r="J20" s="17">
        <f>SUM(F20-H20)</f>
        <v>6513384.779999999</v>
      </c>
      <c r="K20" s="17"/>
      <c r="L20" s="17"/>
      <c r="M20" s="17"/>
      <c r="N20" s="9"/>
      <c r="O20" s="9"/>
      <c r="P20" s="9"/>
      <c r="Q20" s="16"/>
      <c r="R20" s="53"/>
    </row>
    <row r="21" spans="2:18" ht="12.75">
      <c r="B21" s="51"/>
      <c r="C21" s="13"/>
      <c r="D21" s="13"/>
      <c r="E21" s="13" t="s">
        <v>57</v>
      </c>
      <c r="F21" s="17">
        <v>77855.75</v>
      </c>
      <c r="G21" s="17"/>
      <c r="H21" s="17">
        <v>15571.09</v>
      </c>
      <c r="I21" s="17"/>
      <c r="J21" s="17">
        <f>SUM(F21-H21)</f>
        <v>62284.66</v>
      </c>
      <c r="K21" s="17"/>
      <c r="L21" s="17"/>
      <c r="M21" s="17"/>
      <c r="N21" s="9"/>
      <c r="O21" s="9"/>
      <c r="P21" s="9"/>
      <c r="Q21" s="16"/>
      <c r="R21" s="53"/>
    </row>
    <row r="22" spans="2:18" ht="12.75">
      <c r="B22" s="51"/>
      <c r="C22" s="13"/>
      <c r="D22" s="13"/>
      <c r="E22" s="13" t="s">
        <v>58</v>
      </c>
      <c r="F22" s="17">
        <v>2769446.1</v>
      </c>
      <c r="G22" s="16"/>
      <c r="H22" s="17">
        <v>1874428.24</v>
      </c>
      <c r="I22" s="17"/>
      <c r="J22" s="17">
        <f>SUM(F22-H22)</f>
        <v>895017.8600000001</v>
      </c>
      <c r="K22" s="17"/>
      <c r="L22" s="17"/>
      <c r="M22" s="17"/>
      <c r="N22" s="9"/>
      <c r="O22" s="9"/>
      <c r="P22" s="9"/>
      <c r="Q22" s="16"/>
      <c r="R22" s="53"/>
    </row>
    <row r="23" spans="2:18" ht="12.75">
      <c r="B23" s="51"/>
      <c r="C23" s="13"/>
      <c r="D23" s="13"/>
      <c r="E23" s="13" t="s">
        <v>59</v>
      </c>
      <c r="F23" s="17">
        <v>1318559.66</v>
      </c>
      <c r="G23" s="17"/>
      <c r="H23" s="17"/>
      <c r="I23" s="17"/>
      <c r="J23" s="17">
        <f>SUM(F23-H23)</f>
        <v>1318559.66</v>
      </c>
      <c r="K23" s="17"/>
      <c r="L23" s="17"/>
      <c r="M23" s="17"/>
      <c r="N23" s="9"/>
      <c r="O23" s="18" t="s">
        <v>55</v>
      </c>
      <c r="P23" s="63" t="s">
        <v>60</v>
      </c>
      <c r="Q23" s="24"/>
      <c r="R23" s="53"/>
    </row>
    <row r="24" spans="2:18" ht="12.75">
      <c r="B24" s="51"/>
      <c r="C24" s="13"/>
      <c r="D24" s="13"/>
      <c r="E24" s="13"/>
      <c r="F24" s="21">
        <f>SUM(F17:F23)</f>
        <v>30484502.12</v>
      </c>
      <c r="G24" s="17"/>
      <c r="H24" s="21">
        <f>SUM(H17:H23)</f>
        <v>4206510.96</v>
      </c>
      <c r="I24" s="15"/>
      <c r="J24" s="21">
        <f>SUM(J17:J23)</f>
        <v>26277991.160000004</v>
      </c>
      <c r="K24" s="15"/>
      <c r="L24" s="17"/>
      <c r="M24" s="17"/>
      <c r="N24" s="9"/>
      <c r="O24" s="9"/>
      <c r="P24" s="9" t="s">
        <v>90</v>
      </c>
      <c r="Q24" s="26">
        <v>-17179593.170000006</v>
      </c>
      <c r="R24" s="53"/>
    </row>
    <row r="25" spans="2:18" ht="12.75" thickBot="1">
      <c r="B25" s="51"/>
      <c r="C25" s="13"/>
      <c r="D25" s="13"/>
      <c r="E25" s="13"/>
      <c r="F25" s="15"/>
      <c r="G25" s="17"/>
      <c r="H25" s="15"/>
      <c r="I25" s="15"/>
      <c r="J25" s="15"/>
      <c r="K25" s="15"/>
      <c r="L25" s="17"/>
      <c r="M25" s="17"/>
      <c r="N25" s="9"/>
      <c r="O25" s="9"/>
      <c r="P25" s="18" t="s">
        <v>103</v>
      </c>
      <c r="Q25" s="27">
        <f>Q24+Q19+Q15</f>
        <v>5559076.719999995</v>
      </c>
      <c r="R25" s="53"/>
    </row>
    <row r="26" spans="2:18" ht="12.75" thickBot="1">
      <c r="B26" s="51"/>
      <c r="C26" s="13"/>
      <c r="D26" s="13"/>
      <c r="E26" s="49" t="s">
        <v>104</v>
      </c>
      <c r="F26" s="29"/>
      <c r="G26" s="29"/>
      <c r="H26" s="29"/>
      <c r="I26" s="29"/>
      <c r="J26" s="27">
        <f>J24</f>
        <v>26277991.160000004</v>
      </c>
      <c r="K26" s="29"/>
      <c r="L26" s="17"/>
      <c r="M26" s="17"/>
      <c r="N26" s="9"/>
      <c r="O26" s="9"/>
      <c r="P26" s="9"/>
      <c r="Q26" s="16"/>
      <c r="R26" s="53"/>
    </row>
    <row r="27" spans="2:18" ht="12.75">
      <c r="B27" s="51"/>
      <c r="C27" s="49" t="s">
        <v>62</v>
      </c>
      <c r="D27" s="49"/>
      <c r="E27" s="47" t="s">
        <v>63</v>
      </c>
      <c r="F27" s="17"/>
      <c r="G27" s="17"/>
      <c r="H27" s="17"/>
      <c r="I27" s="17"/>
      <c r="J27" s="17"/>
      <c r="K27" s="17"/>
      <c r="L27" s="17"/>
      <c r="M27" s="17"/>
      <c r="N27" s="9"/>
      <c r="O27" s="9"/>
      <c r="P27" s="9"/>
      <c r="Q27" s="16"/>
      <c r="R27" s="53"/>
    </row>
    <row r="28" spans="2:18" ht="12.75">
      <c r="B28" s="51"/>
      <c r="C28" s="49"/>
      <c r="D28" s="49" t="s">
        <v>43</v>
      </c>
      <c r="E28" s="47" t="s">
        <v>64</v>
      </c>
      <c r="F28" s="16"/>
      <c r="G28" s="16"/>
      <c r="H28" s="16"/>
      <c r="I28" s="16"/>
      <c r="J28" s="16"/>
      <c r="K28" s="9"/>
      <c r="L28" s="17"/>
      <c r="M28" s="17"/>
      <c r="N28" s="18" t="s">
        <v>39</v>
      </c>
      <c r="O28" s="9"/>
      <c r="P28" s="63" t="s">
        <v>112</v>
      </c>
      <c r="Q28" s="16"/>
      <c r="R28" s="53"/>
    </row>
    <row r="29" spans="2:18" ht="12.75">
      <c r="B29" s="51"/>
      <c r="C29" s="13"/>
      <c r="D29" s="13"/>
      <c r="E29" s="13" t="s">
        <v>66</v>
      </c>
      <c r="F29" s="17"/>
      <c r="G29" s="17"/>
      <c r="H29" s="17"/>
      <c r="I29" s="17"/>
      <c r="J29" s="16"/>
      <c r="K29" s="17"/>
      <c r="L29" s="17"/>
      <c r="M29" s="17"/>
      <c r="N29" s="9"/>
      <c r="O29" s="9"/>
      <c r="P29" s="9" t="s">
        <v>113</v>
      </c>
      <c r="Q29" s="16">
        <v>353093</v>
      </c>
      <c r="R29" s="53"/>
    </row>
    <row r="30" spans="2:18" ht="12.75">
      <c r="B30" s="51"/>
      <c r="C30" s="13"/>
      <c r="D30" s="13"/>
      <c r="E30" s="13" t="s">
        <v>67</v>
      </c>
      <c r="F30" s="17"/>
      <c r="G30" s="17"/>
      <c r="H30" s="17"/>
      <c r="I30" s="17"/>
      <c r="J30" s="16">
        <v>2538234.26</v>
      </c>
      <c r="K30" s="17"/>
      <c r="L30" s="17"/>
      <c r="M30" s="17"/>
      <c r="N30" s="9"/>
      <c r="O30" s="9"/>
      <c r="P30" s="9"/>
      <c r="Q30" s="22">
        <f>SUM(Q29)</f>
        <v>353093</v>
      </c>
      <c r="R30" s="53"/>
    </row>
    <row r="31" spans="2:18" ht="12.75" thickBot="1">
      <c r="B31" s="51"/>
      <c r="C31" s="13"/>
      <c r="D31" s="13"/>
      <c r="E31" s="13"/>
      <c r="F31" s="17"/>
      <c r="G31" s="17"/>
      <c r="H31" s="17"/>
      <c r="I31" s="17"/>
      <c r="J31" s="39">
        <f>SUM(J29:J30)</f>
        <v>2538234.26</v>
      </c>
      <c r="K31" s="17"/>
      <c r="L31" s="17"/>
      <c r="M31" s="17"/>
      <c r="N31" s="9"/>
      <c r="O31" s="9"/>
      <c r="P31" s="9"/>
      <c r="Q31" s="16"/>
      <c r="R31" s="53"/>
    </row>
    <row r="32" spans="2:18" ht="12.75" thickTop="1">
      <c r="B32" s="51"/>
      <c r="C32" s="13"/>
      <c r="D32" s="49" t="s">
        <v>50</v>
      </c>
      <c r="E32" s="47" t="s">
        <v>69</v>
      </c>
      <c r="F32" s="17"/>
      <c r="G32" s="17"/>
      <c r="H32" s="17"/>
      <c r="I32" s="17"/>
      <c r="J32" s="17"/>
      <c r="K32" s="17"/>
      <c r="L32" s="17"/>
      <c r="M32" s="17"/>
      <c r="N32" s="9"/>
      <c r="O32" s="9"/>
      <c r="P32" s="9"/>
      <c r="Q32" s="16"/>
      <c r="R32" s="53"/>
    </row>
    <row r="33" spans="2:18" ht="12.75">
      <c r="B33" s="51"/>
      <c r="C33" s="13"/>
      <c r="D33" s="13"/>
      <c r="E33" s="13" t="s">
        <v>88</v>
      </c>
      <c r="F33" s="16"/>
      <c r="G33" s="17"/>
      <c r="H33" s="17"/>
      <c r="I33" s="17"/>
      <c r="J33" s="16">
        <v>14694035.3</v>
      </c>
      <c r="K33" s="17"/>
      <c r="L33" s="17"/>
      <c r="M33" s="17"/>
      <c r="N33" s="18" t="s">
        <v>46</v>
      </c>
      <c r="O33" s="9"/>
      <c r="P33" s="63" t="s">
        <v>65</v>
      </c>
      <c r="Q33" s="28"/>
      <c r="R33" s="53"/>
    </row>
    <row r="34" spans="2:18" ht="12.75" thickBot="1">
      <c r="B34" s="51"/>
      <c r="C34" s="13"/>
      <c r="D34" s="13"/>
      <c r="E34" s="13"/>
      <c r="F34" s="17"/>
      <c r="G34" s="17"/>
      <c r="H34" s="17"/>
      <c r="I34" s="17"/>
      <c r="J34" s="39">
        <f>SUM(J33:J33)</f>
        <v>14694035.3</v>
      </c>
      <c r="K34" s="17"/>
      <c r="L34" s="17"/>
      <c r="M34" s="17"/>
      <c r="N34" s="9"/>
      <c r="O34" s="49" t="s">
        <v>50</v>
      </c>
      <c r="P34" s="63" t="s">
        <v>68</v>
      </c>
      <c r="Q34" s="17"/>
      <c r="R34" s="53"/>
    </row>
    <row r="35" spans="2:18" ht="12.75" thickTop="1">
      <c r="B35" s="51"/>
      <c r="C35" s="13"/>
      <c r="D35" s="49" t="s">
        <v>55</v>
      </c>
      <c r="E35" s="47" t="s">
        <v>71</v>
      </c>
      <c r="F35" s="17"/>
      <c r="G35" s="17"/>
      <c r="H35" s="17"/>
      <c r="I35" s="17"/>
      <c r="J35" s="17"/>
      <c r="K35" s="17"/>
      <c r="L35" s="17"/>
      <c r="M35" s="17"/>
      <c r="N35" s="9"/>
      <c r="O35" s="9"/>
      <c r="P35" s="9" t="s">
        <v>70</v>
      </c>
      <c r="Q35" s="15">
        <f>24584.5+52666583.66</f>
        <v>52691168.16</v>
      </c>
      <c r="R35" s="53"/>
    </row>
    <row r="36" spans="2:18" ht="12.75">
      <c r="B36" s="51"/>
      <c r="C36" s="13"/>
      <c r="D36" s="13" t="s">
        <v>61</v>
      </c>
      <c r="E36" s="13" t="s">
        <v>72</v>
      </c>
      <c r="F36" s="17"/>
      <c r="G36" s="17"/>
      <c r="H36" s="17"/>
      <c r="I36" s="17"/>
      <c r="J36" s="16">
        <v>10271.46</v>
      </c>
      <c r="K36" s="17"/>
      <c r="L36" s="17"/>
      <c r="M36" s="17"/>
      <c r="N36" s="9"/>
      <c r="O36" s="9"/>
      <c r="P36" s="9"/>
      <c r="Q36" s="21">
        <f>SUM(Q35:Q35)</f>
        <v>52691168.16</v>
      </c>
      <c r="R36" s="53"/>
    </row>
    <row r="37" spans="2:18" ht="12.75">
      <c r="B37" s="51"/>
      <c r="C37" s="9"/>
      <c r="D37" s="13"/>
      <c r="E37" s="13" t="s">
        <v>73</v>
      </c>
      <c r="F37" s="17"/>
      <c r="G37" s="17"/>
      <c r="H37" s="17"/>
      <c r="I37" s="17"/>
      <c r="J37" s="26">
        <v>4115271.62</v>
      </c>
      <c r="K37" s="17"/>
      <c r="L37" s="17"/>
      <c r="M37" s="17"/>
      <c r="N37" s="25"/>
      <c r="O37" s="9"/>
      <c r="P37" s="18" t="s">
        <v>91</v>
      </c>
      <c r="Q37" s="38">
        <f>+Q36</f>
        <v>52691168.16</v>
      </c>
      <c r="R37" s="53"/>
    </row>
    <row r="38" spans="2:18" ht="12.75">
      <c r="B38" s="51"/>
      <c r="C38" s="13"/>
      <c r="D38" s="13"/>
      <c r="E38" s="13"/>
      <c r="F38" s="17"/>
      <c r="G38" s="17"/>
      <c r="H38" s="17"/>
      <c r="I38" s="17"/>
      <c r="J38" s="21">
        <f>SUM(J36:J37)</f>
        <v>4125543.08</v>
      </c>
      <c r="K38" s="17"/>
      <c r="L38" s="17"/>
      <c r="M38" s="17"/>
      <c r="N38" s="9"/>
      <c r="O38" s="13"/>
      <c r="P38" s="9"/>
      <c r="Q38" s="9"/>
      <c r="R38" s="53"/>
    </row>
    <row r="39" spans="2:18" ht="12.75" thickBot="1">
      <c r="B39" s="51"/>
      <c r="C39" s="13"/>
      <c r="D39" s="13"/>
      <c r="E39" s="49" t="s">
        <v>105</v>
      </c>
      <c r="F39" s="17"/>
      <c r="G39" s="17"/>
      <c r="H39" s="17"/>
      <c r="I39" s="17"/>
      <c r="J39" s="27">
        <f>SUM(J34+J31+J38)</f>
        <v>21357812.64</v>
      </c>
      <c r="K39" s="17"/>
      <c r="L39" s="17"/>
      <c r="M39" s="17"/>
      <c r="N39" s="9"/>
      <c r="O39" s="25"/>
      <c r="P39" s="9"/>
      <c r="Q39" s="15"/>
      <c r="R39" s="53"/>
    </row>
    <row r="40" spans="2:18" ht="12.75">
      <c r="B40" s="51"/>
      <c r="C40" s="49"/>
      <c r="D40" s="13"/>
      <c r="E40" s="47"/>
      <c r="F40" s="17"/>
      <c r="G40" s="17"/>
      <c r="H40" s="17"/>
      <c r="I40" s="17"/>
      <c r="J40" s="15"/>
      <c r="K40" s="17"/>
      <c r="L40" s="17"/>
      <c r="M40" s="17"/>
      <c r="N40" s="9"/>
      <c r="O40" s="9"/>
      <c r="P40" s="9"/>
      <c r="Q40" s="15"/>
      <c r="R40" s="53"/>
    </row>
    <row r="41" spans="2:18" ht="12.75">
      <c r="B41" s="51"/>
      <c r="C41" s="49" t="s">
        <v>115</v>
      </c>
      <c r="D41" s="49"/>
      <c r="E41" s="47" t="s">
        <v>116</v>
      </c>
      <c r="F41" s="17"/>
      <c r="G41" s="17"/>
      <c r="H41" s="17"/>
      <c r="I41" s="17"/>
      <c r="J41" s="17"/>
      <c r="K41" s="17"/>
      <c r="L41" s="17"/>
      <c r="M41" s="17"/>
      <c r="N41" s="9"/>
      <c r="O41" s="9"/>
      <c r="P41" s="9"/>
      <c r="Q41" s="16"/>
      <c r="R41" s="53"/>
    </row>
    <row r="42" spans="2:18" ht="12.75">
      <c r="B42" s="51"/>
      <c r="C42" s="13"/>
      <c r="D42" s="13"/>
      <c r="E42" s="13" t="s">
        <v>117</v>
      </c>
      <c r="F42" s="16"/>
      <c r="G42" s="16"/>
      <c r="H42" s="16"/>
      <c r="I42" s="16"/>
      <c r="J42" s="26">
        <v>10891432.47</v>
      </c>
      <c r="K42" s="17"/>
      <c r="L42" s="17"/>
      <c r="M42" s="17"/>
      <c r="N42" s="9"/>
      <c r="O42" s="9"/>
      <c r="P42" s="9"/>
      <c r="Q42" s="16"/>
      <c r="R42" s="53"/>
    </row>
    <row r="43" spans="2:18" ht="12.75">
      <c r="B43" s="51"/>
      <c r="C43" s="13"/>
      <c r="D43" s="13"/>
      <c r="E43" s="13"/>
      <c r="F43" s="16"/>
      <c r="G43" s="16"/>
      <c r="H43" s="16"/>
      <c r="I43" s="16"/>
      <c r="J43" s="21">
        <f>SUM(J42)</f>
        <v>10891432.47</v>
      </c>
      <c r="K43" s="17"/>
      <c r="L43" s="17"/>
      <c r="M43" s="17"/>
      <c r="N43" s="9"/>
      <c r="O43" s="9"/>
      <c r="P43" s="9"/>
      <c r="Q43" s="16"/>
      <c r="R43" s="53"/>
    </row>
    <row r="44" spans="2:18" ht="12.75">
      <c r="B44" s="51"/>
      <c r="C44" s="13"/>
      <c r="D44" s="13"/>
      <c r="E44" s="13"/>
      <c r="F44" s="16"/>
      <c r="G44" s="16"/>
      <c r="H44" s="16"/>
      <c r="I44" s="16"/>
      <c r="J44" s="16"/>
      <c r="K44" s="17"/>
      <c r="L44" s="17"/>
      <c r="M44" s="17"/>
      <c r="N44" s="9"/>
      <c r="O44" s="9"/>
      <c r="P44" s="9"/>
      <c r="Q44" s="16"/>
      <c r="R44" s="53"/>
    </row>
    <row r="45" spans="2:18" ht="12.75" thickBot="1">
      <c r="B45" s="51"/>
      <c r="C45" s="13"/>
      <c r="D45" s="13"/>
      <c r="E45" s="49" t="s">
        <v>118</v>
      </c>
      <c r="F45" s="29"/>
      <c r="G45" s="29"/>
      <c r="H45" s="29"/>
      <c r="I45" s="29"/>
      <c r="J45" s="31">
        <f>+J14+J39+J26+J43</f>
        <v>58603337.88</v>
      </c>
      <c r="K45" s="17"/>
      <c r="L45" s="17"/>
      <c r="M45" s="17"/>
      <c r="N45" s="9"/>
      <c r="O45" s="9"/>
      <c r="P45" s="18" t="s">
        <v>114</v>
      </c>
      <c r="Q45" s="31">
        <f>Q37+Q30+Q25</f>
        <v>58603337.879999995</v>
      </c>
      <c r="R45" s="53"/>
    </row>
    <row r="46" spans="2:18" ht="12.75" thickTop="1">
      <c r="B46" s="51"/>
      <c r="C46" s="13"/>
      <c r="D46" s="13"/>
      <c r="E46" s="49"/>
      <c r="F46" s="29"/>
      <c r="G46" s="29"/>
      <c r="H46" s="29"/>
      <c r="I46" s="29"/>
      <c r="J46" s="28"/>
      <c r="K46" s="17"/>
      <c r="L46" s="17"/>
      <c r="M46" s="17"/>
      <c r="N46" s="9"/>
      <c r="O46" s="9"/>
      <c r="P46" s="18"/>
      <c r="Q46" s="28"/>
      <c r="R46" s="53"/>
    </row>
    <row r="47" spans="2:18" ht="12.75">
      <c r="B47" s="51"/>
      <c r="C47" s="13"/>
      <c r="D47" s="13"/>
      <c r="E47" s="49"/>
      <c r="F47" s="29"/>
      <c r="G47" s="29"/>
      <c r="H47" s="29"/>
      <c r="I47" s="29"/>
      <c r="J47" s="28"/>
      <c r="K47" s="17"/>
      <c r="L47" s="17"/>
      <c r="M47" s="17"/>
      <c r="N47" s="9"/>
      <c r="O47" s="9"/>
      <c r="P47" s="18"/>
      <c r="Q47" s="28">
        <f>Q45-Q37</f>
        <v>5912169.719999999</v>
      </c>
      <c r="R47" s="53"/>
    </row>
    <row r="48" spans="2:18" ht="12.75">
      <c r="B48" s="51"/>
      <c r="C48" s="13"/>
      <c r="D48" s="13"/>
      <c r="E48" s="13"/>
      <c r="F48" s="16"/>
      <c r="G48" s="16"/>
      <c r="H48" s="16"/>
      <c r="I48" s="16"/>
      <c r="J48" s="16"/>
      <c r="K48" s="17"/>
      <c r="L48" s="17"/>
      <c r="M48" s="17"/>
      <c r="N48" s="9"/>
      <c r="O48" s="9"/>
      <c r="P48" s="18"/>
      <c r="Q48" s="28"/>
      <c r="R48" s="53"/>
    </row>
    <row r="49" spans="2:18" ht="12.75">
      <c r="B49" s="51"/>
      <c r="C49" s="13"/>
      <c r="D49" s="13"/>
      <c r="E49" s="65" t="s">
        <v>109</v>
      </c>
      <c r="F49" s="29"/>
      <c r="G49" s="29"/>
      <c r="H49" s="29"/>
      <c r="I49" s="29"/>
      <c r="J49" s="28"/>
      <c r="K49" s="17"/>
      <c r="L49" s="17"/>
      <c r="M49" s="17"/>
      <c r="N49" s="9"/>
      <c r="O49" s="9"/>
      <c r="P49" s="65" t="s">
        <v>110</v>
      </c>
      <c r="Q49" s="28"/>
      <c r="R49" s="53"/>
    </row>
    <row r="50" spans="2:18" ht="12.75">
      <c r="B50" s="51"/>
      <c r="C50" s="13"/>
      <c r="D50" s="13" t="s">
        <v>61</v>
      </c>
      <c r="E50" s="13" t="s">
        <v>119</v>
      </c>
      <c r="F50" s="29"/>
      <c r="G50" s="29"/>
      <c r="H50" s="29"/>
      <c r="I50" s="29"/>
      <c r="J50" s="40">
        <v>93874757.37</v>
      </c>
      <c r="K50" s="17"/>
      <c r="L50" s="17"/>
      <c r="M50" s="17"/>
      <c r="N50" s="9"/>
      <c r="O50" s="9"/>
      <c r="P50" s="13" t="s">
        <v>125</v>
      </c>
      <c r="Q50" s="40">
        <f>J50</f>
        <v>93874757.37</v>
      </c>
      <c r="R50" s="53"/>
    </row>
    <row r="51" spans="2:18" ht="12.75">
      <c r="B51" s="51"/>
      <c r="C51" s="13"/>
      <c r="D51" s="13"/>
      <c r="E51" s="13" t="s">
        <v>126</v>
      </c>
      <c r="F51" s="29"/>
      <c r="G51" s="29"/>
      <c r="H51" s="29"/>
      <c r="I51" s="29"/>
      <c r="K51" s="17"/>
      <c r="L51" s="9"/>
      <c r="M51" s="17"/>
      <c r="N51" s="9"/>
      <c r="O51" s="25"/>
      <c r="P51" s="13" t="s">
        <v>128</v>
      </c>
      <c r="R51" s="53"/>
    </row>
    <row r="52" spans="2:18" ht="12.75">
      <c r="B52" s="51"/>
      <c r="C52" s="52"/>
      <c r="D52" s="52"/>
      <c r="E52" s="71" t="s">
        <v>127</v>
      </c>
      <c r="F52" s="52"/>
      <c r="G52" s="52"/>
      <c r="H52" s="52"/>
      <c r="I52" s="52"/>
      <c r="J52" s="16">
        <v>580376.22</v>
      </c>
      <c r="K52" s="52"/>
      <c r="L52" s="52"/>
      <c r="M52" s="52"/>
      <c r="N52" s="52"/>
      <c r="O52" s="52"/>
      <c r="P52" s="71" t="s">
        <v>127</v>
      </c>
      <c r="Q52" s="16">
        <v>580376.22</v>
      </c>
      <c r="R52" s="53"/>
    </row>
    <row r="53" spans="2:18" ht="12.75" thickBot="1">
      <c r="B53" s="51"/>
      <c r="C53" s="52"/>
      <c r="D53" s="52"/>
      <c r="E53" s="52"/>
      <c r="F53" s="52"/>
      <c r="G53" s="52"/>
      <c r="H53" s="52"/>
      <c r="I53" s="52"/>
      <c r="J53" s="41">
        <f>SUM(J50:J52)</f>
        <v>94455133.59</v>
      </c>
      <c r="K53" s="52"/>
      <c r="L53" s="52"/>
      <c r="M53" s="52"/>
      <c r="N53" s="52"/>
      <c r="O53" s="52"/>
      <c r="P53" s="52"/>
      <c r="Q53" s="41">
        <f>SUM(Q50:Q52)</f>
        <v>94455133.59</v>
      </c>
      <c r="R53" s="53"/>
    </row>
    <row r="54" spans="2:18" ht="13.5" thickBot="1" thickTop="1">
      <c r="B54" s="54"/>
      <c r="C54" s="55"/>
      <c r="D54" s="55"/>
      <c r="E54" s="55"/>
      <c r="F54" s="55"/>
      <c r="G54" s="55"/>
      <c r="H54" s="55"/>
      <c r="I54" s="55"/>
      <c r="J54" s="55"/>
      <c r="K54" s="55"/>
      <c r="L54" s="55"/>
      <c r="M54" s="55"/>
      <c r="N54" s="55"/>
      <c r="O54" s="55"/>
      <c r="P54" s="55"/>
      <c r="Q54" s="55"/>
      <c r="R54" s="56"/>
    </row>
  </sheetData>
  <sheetProtection/>
  <mergeCells count="3">
    <mergeCell ref="C3:Q3"/>
    <mergeCell ref="C4:Q4"/>
    <mergeCell ref="C5:Q5"/>
  </mergeCells>
  <printOptions/>
  <pageMargins left="0.75" right="0.75" top="1" bottom="1" header="0.5" footer="0.5"/>
  <pageSetup fitToHeight="1" fitToWidth="1" horizontalDpi="600" verticalDpi="600" orientation="portrait" paperSize="9" scale="47" r:id="rId1"/>
</worksheet>
</file>

<file path=xl/worksheets/sheet13.xml><?xml version="1.0" encoding="utf-8"?>
<worksheet xmlns="http://schemas.openxmlformats.org/spreadsheetml/2006/main" xmlns:r="http://schemas.openxmlformats.org/officeDocument/2006/relationships">
  <dimension ref="B2:J34"/>
  <sheetViews>
    <sheetView zoomScalePageLayoutView="0" workbookViewId="0" topLeftCell="A1">
      <selection activeCell="G29" sqref="G29"/>
    </sheetView>
  </sheetViews>
  <sheetFormatPr defaultColWidth="9.140625" defaultRowHeight="12.75"/>
  <cols>
    <col min="2" max="2" width="2.140625" style="0" customWidth="1"/>
    <col min="3" max="3" width="3.00390625" style="0" bestFit="1" customWidth="1"/>
    <col min="4" max="4" width="53.7109375" style="0" bestFit="1" customWidth="1"/>
    <col min="6" max="6" width="2.140625" style="0" customWidth="1"/>
    <col min="7" max="7" width="11.7109375" style="0" bestFit="1" customWidth="1"/>
    <col min="8" max="8" width="2.00390625" style="0" customWidth="1"/>
    <col min="9" max="9" width="15.00390625" style="0" bestFit="1" customWidth="1"/>
    <col min="10" max="10" width="4.7109375" style="0" customWidth="1"/>
  </cols>
  <sheetData>
    <row r="1" ht="12.75" thickBot="1"/>
    <row r="2" spans="2:10" ht="12.75">
      <c r="B2" s="67"/>
      <c r="C2" s="68"/>
      <c r="D2" s="68"/>
      <c r="E2" s="68"/>
      <c r="F2" s="68"/>
      <c r="G2" s="68"/>
      <c r="H2" s="68"/>
      <c r="I2" s="68"/>
      <c r="J2" s="57"/>
    </row>
    <row r="3" spans="2:10" ht="12.75">
      <c r="B3" s="51"/>
      <c r="C3" s="44" t="s">
        <v>74</v>
      </c>
      <c r="D3" s="44"/>
      <c r="E3" s="35"/>
      <c r="F3" s="35"/>
      <c r="G3" s="35"/>
      <c r="H3" s="35"/>
      <c r="I3" s="35"/>
      <c r="J3" s="45"/>
    </row>
    <row r="4" spans="2:10" ht="12.75">
      <c r="B4" s="51"/>
      <c r="C4" s="44" t="s">
        <v>87</v>
      </c>
      <c r="D4" s="44"/>
      <c r="E4" s="35"/>
      <c r="F4" s="35"/>
      <c r="G4" s="35"/>
      <c r="H4" s="35"/>
      <c r="I4" s="35"/>
      <c r="J4" s="45"/>
    </row>
    <row r="5" spans="2:10" ht="12.75">
      <c r="B5" s="51"/>
      <c r="C5" s="13"/>
      <c r="D5" s="13"/>
      <c r="E5" s="9"/>
      <c r="F5" s="9"/>
      <c r="G5" s="9"/>
      <c r="H5" s="9"/>
      <c r="I5" s="9"/>
      <c r="J5" s="46"/>
    </row>
    <row r="6" spans="2:10" ht="12.75">
      <c r="B6" s="51"/>
      <c r="C6" s="13"/>
      <c r="D6" s="13"/>
      <c r="E6" s="35" t="s">
        <v>85</v>
      </c>
      <c r="F6" s="35"/>
      <c r="G6" s="35"/>
      <c r="H6" s="35"/>
      <c r="I6" s="35"/>
      <c r="J6" s="45"/>
    </row>
    <row r="7" spans="2:10" ht="12.75">
      <c r="B7" s="51"/>
      <c r="C7" s="49" t="s">
        <v>43</v>
      </c>
      <c r="D7" s="47" t="s">
        <v>77</v>
      </c>
      <c r="E7" s="17"/>
      <c r="F7" s="17"/>
      <c r="G7" s="17"/>
      <c r="H7" s="17"/>
      <c r="I7" s="17"/>
      <c r="J7" s="48"/>
    </row>
    <row r="8" spans="2:10" ht="12.75">
      <c r="B8" s="51"/>
      <c r="C8" s="13"/>
      <c r="D8" s="13" t="s">
        <v>93</v>
      </c>
      <c r="E8" s="17"/>
      <c r="F8" s="17"/>
      <c r="G8" s="17"/>
      <c r="H8" s="17"/>
      <c r="I8" s="17">
        <v>69813574.71000001</v>
      </c>
      <c r="J8" s="48"/>
    </row>
    <row r="9" spans="2:10" ht="12.75">
      <c r="B9" s="51"/>
      <c r="C9" s="13"/>
      <c r="D9" s="47" t="s">
        <v>129</v>
      </c>
      <c r="E9" s="17"/>
      <c r="F9" s="17"/>
      <c r="G9" s="17"/>
      <c r="H9" s="17"/>
      <c r="I9" s="20">
        <v>81597038.70081413</v>
      </c>
      <c r="J9" s="48"/>
    </row>
    <row r="10" spans="2:10" ht="12.75">
      <c r="B10" s="51"/>
      <c r="C10" s="13"/>
      <c r="D10" s="49" t="s">
        <v>94</v>
      </c>
      <c r="E10" s="29"/>
      <c r="F10" s="29"/>
      <c r="G10" s="32"/>
      <c r="H10" s="29"/>
      <c r="I10" s="29">
        <v>-11783463.99081412</v>
      </c>
      <c r="J10" s="50"/>
    </row>
    <row r="11" spans="2:10" ht="12.75">
      <c r="B11" s="51"/>
      <c r="C11" s="13"/>
      <c r="D11" s="47" t="s">
        <v>95</v>
      </c>
      <c r="E11" s="17"/>
      <c r="F11" s="17"/>
      <c r="G11" s="17"/>
      <c r="H11" s="17"/>
      <c r="I11" s="20">
        <v>1044771.18</v>
      </c>
      <c r="J11" s="48"/>
    </row>
    <row r="12" spans="2:10" ht="12.75">
      <c r="B12" s="51"/>
      <c r="C12" s="13"/>
      <c r="D12" s="13" t="s">
        <v>96</v>
      </c>
      <c r="E12" s="17"/>
      <c r="F12" s="17"/>
      <c r="G12" s="17"/>
      <c r="H12" s="17"/>
      <c r="I12" s="29">
        <v>-10738692.81081412</v>
      </c>
      <c r="J12" s="50"/>
    </row>
    <row r="13" spans="2:10" ht="12.75">
      <c r="B13" s="51"/>
      <c r="C13" s="13"/>
      <c r="D13" s="47" t="s">
        <v>131</v>
      </c>
      <c r="E13" s="17"/>
      <c r="F13" s="17"/>
      <c r="G13" s="17">
        <v>6946279.837685889</v>
      </c>
      <c r="H13" s="17"/>
      <c r="I13" s="17"/>
      <c r="J13" s="48"/>
    </row>
    <row r="14" spans="2:10" ht="12.75">
      <c r="B14" s="51"/>
      <c r="C14" s="13"/>
      <c r="D14" s="13" t="s">
        <v>97</v>
      </c>
      <c r="E14" s="17"/>
      <c r="F14" s="17"/>
      <c r="G14" s="20">
        <v>140707.28149999998</v>
      </c>
      <c r="H14" s="17"/>
      <c r="I14" s="20">
        <v>7086987.119185888</v>
      </c>
      <c r="J14" s="48"/>
    </row>
    <row r="15" spans="2:10" ht="12.75">
      <c r="B15" s="51"/>
      <c r="C15" s="13"/>
      <c r="D15" s="49" t="s">
        <v>98</v>
      </c>
      <c r="E15" s="17"/>
      <c r="F15" s="17"/>
      <c r="G15" s="17"/>
      <c r="H15" s="17"/>
      <c r="I15" s="29">
        <v>-17825679.930000007</v>
      </c>
      <c r="J15" s="50"/>
    </row>
    <row r="16" spans="2:10" ht="12.75">
      <c r="B16" s="51"/>
      <c r="C16" s="13"/>
      <c r="D16" s="47" t="s">
        <v>130</v>
      </c>
      <c r="E16" s="16"/>
      <c r="F16" s="17"/>
      <c r="G16" s="20">
        <v>83363.94</v>
      </c>
      <c r="H16" s="17"/>
      <c r="I16" s="16"/>
      <c r="J16" s="46"/>
    </row>
    <row r="17" spans="2:10" ht="12.75">
      <c r="B17" s="51"/>
      <c r="C17" s="13"/>
      <c r="D17" s="47"/>
      <c r="E17" s="16"/>
      <c r="F17" s="17"/>
      <c r="G17" s="17">
        <v>83363.94</v>
      </c>
      <c r="H17" s="17"/>
      <c r="I17" s="16"/>
      <c r="J17" s="46"/>
    </row>
    <row r="18" spans="2:10" ht="12.75">
      <c r="B18" s="51"/>
      <c r="C18" s="13"/>
      <c r="D18" s="47"/>
      <c r="E18" s="16"/>
      <c r="F18" s="17"/>
      <c r="G18" s="17"/>
      <c r="H18" s="17"/>
      <c r="I18" s="16"/>
      <c r="J18" s="46"/>
    </row>
    <row r="19" spans="2:10" ht="12.75">
      <c r="B19" s="51"/>
      <c r="C19" s="13"/>
      <c r="D19" s="47" t="s">
        <v>132</v>
      </c>
      <c r="E19" s="20">
        <v>151.59</v>
      </c>
      <c r="F19" s="17"/>
      <c r="G19" s="30">
        <v>151.59</v>
      </c>
      <c r="H19" s="17"/>
      <c r="I19" s="20">
        <v>83212.35</v>
      </c>
      <c r="J19" s="48"/>
    </row>
    <row r="20" spans="2:10" ht="12.75">
      <c r="B20" s="51"/>
      <c r="C20" s="13"/>
      <c r="D20" s="49" t="s">
        <v>78</v>
      </c>
      <c r="E20" s="17"/>
      <c r="F20" s="17"/>
      <c r="G20" s="17"/>
      <c r="H20" s="17"/>
      <c r="I20" s="29">
        <v>-17742467.580000006</v>
      </c>
      <c r="J20" s="50"/>
    </row>
    <row r="21" spans="2:10" ht="12.75">
      <c r="B21" s="51"/>
      <c r="C21" s="49" t="s">
        <v>50</v>
      </c>
      <c r="D21" s="47" t="s">
        <v>100</v>
      </c>
      <c r="E21" s="17"/>
      <c r="F21" s="17"/>
      <c r="G21" s="17"/>
      <c r="H21" s="17"/>
      <c r="I21" s="17"/>
      <c r="J21" s="48"/>
    </row>
    <row r="22" spans="2:10" ht="12.75">
      <c r="B22" s="51"/>
      <c r="C22" s="13"/>
      <c r="D22" s="13" t="s">
        <v>99</v>
      </c>
      <c r="E22" s="17"/>
      <c r="F22" s="17"/>
      <c r="G22" s="16">
        <v>579379.78</v>
      </c>
      <c r="H22" s="17"/>
      <c r="I22" s="17"/>
      <c r="J22" s="48"/>
    </row>
    <row r="23" spans="2:10" ht="12.75">
      <c r="B23" s="51"/>
      <c r="C23" s="13"/>
      <c r="D23" s="13" t="s">
        <v>79</v>
      </c>
      <c r="E23" s="17"/>
      <c r="F23" s="17"/>
      <c r="G23" s="30">
        <v>25668.32</v>
      </c>
      <c r="H23" s="17"/>
      <c r="I23" s="17"/>
      <c r="J23" s="48"/>
    </row>
    <row r="24" spans="2:10" ht="12.75">
      <c r="B24" s="51"/>
      <c r="C24" s="13"/>
      <c r="D24" s="13"/>
      <c r="E24" s="17"/>
      <c r="F24" s="17"/>
      <c r="G24" s="17">
        <v>605048.1</v>
      </c>
      <c r="H24" s="17"/>
      <c r="I24" s="17"/>
      <c r="J24" s="48"/>
    </row>
    <row r="25" spans="2:10" ht="12.75">
      <c r="B25" s="51"/>
      <c r="C25" s="13"/>
      <c r="D25" s="13" t="s">
        <v>120</v>
      </c>
      <c r="E25" s="17"/>
      <c r="F25" s="17"/>
      <c r="G25" s="17"/>
      <c r="H25" s="17"/>
      <c r="I25" s="17"/>
      <c r="J25" s="48"/>
    </row>
    <row r="26" spans="2:10" ht="12.75">
      <c r="B26" s="51"/>
      <c r="C26" s="13"/>
      <c r="D26" s="13" t="s">
        <v>80</v>
      </c>
      <c r="E26" s="20">
        <v>42173.69</v>
      </c>
      <c r="F26" s="17"/>
      <c r="G26" s="20">
        <v>42173.69</v>
      </c>
      <c r="H26" s="17"/>
      <c r="I26" s="20">
        <v>562874.41</v>
      </c>
      <c r="J26" s="48"/>
    </row>
    <row r="27" spans="2:10" ht="12.75">
      <c r="B27" s="51"/>
      <c r="C27" s="13"/>
      <c r="D27" s="13"/>
      <c r="E27" s="29"/>
      <c r="F27" s="29"/>
      <c r="G27" s="29"/>
      <c r="H27" s="29"/>
      <c r="I27" s="29">
        <v>-17179593.170000006</v>
      </c>
      <c r="J27" s="50"/>
    </row>
    <row r="28" spans="2:10" ht="12.75">
      <c r="B28" s="51"/>
      <c r="C28" s="13"/>
      <c r="D28" s="49" t="s">
        <v>81</v>
      </c>
      <c r="E28" s="16"/>
      <c r="F28" s="16"/>
      <c r="G28" s="16"/>
      <c r="H28" s="16"/>
      <c r="I28" s="16"/>
      <c r="J28" s="46"/>
    </row>
    <row r="29" spans="2:10" ht="12.75">
      <c r="B29" s="51"/>
      <c r="C29" s="13"/>
      <c r="D29" s="47" t="s">
        <v>121</v>
      </c>
      <c r="E29" s="16"/>
      <c r="F29" s="17"/>
      <c r="G29" s="17">
        <v>4224220.17</v>
      </c>
      <c r="H29" s="17"/>
      <c r="I29" s="17"/>
      <c r="J29" s="48"/>
    </row>
    <row r="30" spans="2:10" ht="12.75">
      <c r="B30" s="51"/>
      <c r="C30" s="13"/>
      <c r="D30" s="13" t="s">
        <v>122</v>
      </c>
      <c r="E30" s="17"/>
      <c r="F30" s="17"/>
      <c r="G30" s="16"/>
      <c r="H30" s="16"/>
      <c r="I30" s="16"/>
      <c r="J30" s="46"/>
    </row>
    <row r="31" spans="2:10" ht="12.75">
      <c r="B31" s="51"/>
      <c r="C31" s="13"/>
      <c r="D31" s="13" t="s">
        <v>82</v>
      </c>
      <c r="E31" s="17"/>
      <c r="F31" s="17"/>
      <c r="G31" s="20">
        <v>4224220.17</v>
      </c>
      <c r="H31" s="17"/>
      <c r="I31" s="20">
        <v>0</v>
      </c>
      <c r="J31" s="48"/>
    </row>
    <row r="32" spans="2:10" ht="12.75" thickBot="1">
      <c r="B32" s="51"/>
      <c r="C32" s="13"/>
      <c r="D32" s="49" t="s">
        <v>107</v>
      </c>
      <c r="E32" s="23"/>
      <c r="F32" s="23"/>
      <c r="G32" s="17"/>
      <c r="H32" s="17"/>
      <c r="I32" s="31">
        <v>-17179593.170000006</v>
      </c>
      <c r="J32" s="66"/>
    </row>
    <row r="33" spans="2:10" ht="13.5" thickBot="1" thickTop="1">
      <c r="B33" s="54"/>
      <c r="C33" s="55"/>
      <c r="D33" s="55"/>
      <c r="E33" s="55"/>
      <c r="F33" s="55"/>
      <c r="G33" s="55"/>
      <c r="H33" s="55"/>
      <c r="I33" s="55"/>
      <c r="J33" s="56"/>
    </row>
    <row r="34" spans="3:10" ht="12.75">
      <c r="C34" s="52"/>
      <c r="D34" s="52"/>
      <c r="E34" s="52"/>
      <c r="F34" s="52"/>
      <c r="G34" s="52"/>
      <c r="H34" s="52"/>
      <c r="I34" s="52"/>
      <c r="J34" s="52"/>
    </row>
  </sheetData>
  <sheetProtection/>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52"/>
  <sheetViews>
    <sheetView zoomScalePageLayoutView="0" workbookViewId="0" topLeftCell="A10">
      <selection activeCell="A77" sqref="A77"/>
    </sheetView>
  </sheetViews>
  <sheetFormatPr defaultColWidth="9.140625" defaultRowHeight="12.75"/>
  <cols>
    <col min="1" max="1" width="17.28125" style="42" bestFit="1" customWidth="1"/>
    <col min="2" max="2" width="52.7109375" style="0" customWidth="1"/>
    <col min="3" max="3" width="3.140625" style="0" bestFit="1" customWidth="1"/>
    <col min="4" max="4" width="12.7109375" style="0" bestFit="1" customWidth="1"/>
  </cols>
  <sheetData>
    <row r="1" spans="1:4" ht="12.75">
      <c r="A1" s="42" t="s">
        <v>155</v>
      </c>
      <c r="B1" t="s">
        <v>145</v>
      </c>
      <c r="C1" t="s">
        <v>144</v>
      </c>
      <c r="D1" s="8">
        <v>1571042.31</v>
      </c>
    </row>
    <row r="2" spans="1:4" ht="12.75">
      <c r="A2" s="42" t="s">
        <v>156</v>
      </c>
      <c r="B2" t="s">
        <v>146</v>
      </c>
      <c r="C2" t="s">
        <v>144</v>
      </c>
      <c r="D2" s="8">
        <v>536837.78</v>
      </c>
    </row>
    <row r="3" spans="1:4" ht="12.75">
      <c r="A3" s="42" t="s">
        <v>157</v>
      </c>
      <c r="B3" t="s">
        <v>147</v>
      </c>
      <c r="C3" t="s">
        <v>144</v>
      </c>
      <c r="D3" s="8">
        <v>8241.73</v>
      </c>
    </row>
    <row r="4" spans="1:4" ht="12.75">
      <c r="A4" s="42" t="s">
        <v>158</v>
      </c>
      <c r="B4" t="s">
        <v>148</v>
      </c>
      <c r="C4" t="s">
        <v>144</v>
      </c>
      <c r="D4" s="8">
        <v>2662.93</v>
      </c>
    </row>
    <row r="5" spans="1:4" ht="12.75">
      <c r="A5" s="42" t="s">
        <v>159</v>
      </c>
      <c r="B5" t="s">
        <v>149</v>
      </c>
      <c r="C5" t="s">
        <v>144</v>
      </c>
      <c r="D5" s="8">
        <v>220332.89</v>
      </c>
    </row>
    <row r="6" spans="1:4" ht="12.75">
      <c r="A6" s="42" t="s">
        <v>160</v>
      </c>
      <c r="B6" t="s">
        <v>150</v>
      </c>
      <c r="C6" t="s">
        <v>144</v>
      </c>
      <c r="D6" s="8">
        <v>60061.6</v>
      </c>
    </row>
    <row r="7" spans="1:4" ht="12.75">
      <c r="A7" s="42" t="s">
        <v>161</v>
      </c>
      <c r="B7" t="s">
        <v>151</v>
      </c>
      <c r="C7" t="s">
        <v>144</v>
      </c>
      <c r="D7" s="8">
        <v>1049.53</v>
      </c>
    </row>
    <row r="8" spans="1:4" ht="12.75">
      <c r="A8" s="42" t="s">
        <v>162</v>
      </c>
      <c r="B8" t="s">
        <v>152</v>
      </c>
      <c r="C8" t="s">
        <v>144</v>
      </c>
      <c r="D8" s="8">
        <v>89410.69</v>
      </c>
    </row>
    <row r="9" spans="1:4" ht="12.75">
      <c r="A9" s="42" t="s">
        <v>163</v>
      </c>
      <c r="B9" t="s">
        <v>153</v>
      </c>
      <c r="C9" t="s">
        <v>144</v>
      </c>
      <c r="D9" s="8">
        <v>48594.8</v>
      </c>
    </row>
    <row r="10" spans="2:4" ht="13.5" thickBot="1">
      <c r="B10" s="7" t="s">
        <v>154</v>
      </c>
      <c r="D10" s="78">
        <f>SUM(D1:D9)</f>
        <v>2538234.26</v>
      </c>
    </row>
    <row r="11" ht="12.75" thickTop="1"/>
    <row r="13" spans="1:3" ht="12.75">
      <c r="A13"/>
      <c r="C13" s="42"/>
    </row>
    <row r="14" spans="1:3" ht="12.75">
      <c r="A14"/>
      <c r="C14" s="42"/>
    </row>
    <row r="15" spans="1:3" ht="12.75">
      <c r="A15"/>
      <c r="C15" s="42"/>
    </row>
    <row r="16" spans="1:3" ht="12.75">
      <c r="A16"/>
      <c r="C16" s="42"/>
    </row>
    <row r="17" spans="1:4" ht="12.75">
      <c r="A17" t="s">
        <v>195</v>
      </c>
      <c r="B17" t="s">
        <v>164</v>
      </c>
      <c r="C17" t="s">
        <v>165</v>
      </c>
      <c r="D17" s="8">
        <v>20177.93</v>
      </c>
    </row>
    <row r="18" spans="1:4" ht="12.75">
      <c r="A18" t="s">
        <v>196</v>
      </c>
      <c r="B18" t="s">
        <v>166</v>
      </c>
      <c r="C18" t="s">
        <v>165</v>
      </c>
      <c r="D18" s="8">
        <v>43211.67</v>
      </c>
    </row>
    <row r="19" spans="1:4" ht="12.75">
      <c r="A19" t="s">
        <v>197</v>
      </c>
      <c r="B19" t="s">
        <v>167</v>
      </c>
      <c r="C19" t="s">
        <v>165</v>
      </c>
      <c r="D19" s="8">
        <v>3120.8</v>
      </c>
    </row>
    <row r="20" spans="1:4" ht="12.75">
      <c r="A20" t="s">
        <v>198</v>
      </c>
      <c r="B20" t="s">
        <v>168</v>
      </c>
      <c r="C20" t="s">
        <v>165</v>
      </c>
      <c r="D20" s="8">
        <v>5707.78</v>
      </c>
    </row>
    <row r="21" spans="1:4" ht="12.75">
      <c r="A21" t="s">
        <v>199</v>
      </c>
      <c r="B21" t="s">
        <v>169</v>
      </c>
      <c r="C21" t="s">
        <v>165</v>
      </c>
      <c r="D21" s="8">
        <v>13393.98</v>
      </c>
    </row>
    <row r="22" spans="1:4" ht="12.75">
      <c r="A22" t="s">
        <v>200</v>
      </c>
      <c r="B22" t="s">
        <v>170</v>
      </c>
      <c r="C22" t="s">
        <v>165</v>
      </c>
      <c r="D22" s="8">
        <v>5907.74</v>
      </c>
    </row>
    <row r="23" spans="1:4" ht="12.75">
      <c r="A23" t="s">
        <v>201</v>
      </c>
      <c r="B23" t="s">
        <v>171</v>
      </c>
      <c r="C23" t="s">
        <v>165</v>
      </c>
      <c r="D23" s="8">
        <v>8769525.63</v>
      </c>
    </row>
    <row r="24" spans="1:4" ht="12.75">
      <c r="A24" t="s">
        <v>202</v>
      </c>
      <c r="B24" t="s">
        <v>172</v>
      </c>
      <c r="C24" t="s">
        <v>165</v>
      </c>
      <c r="D24" s="8">
        <v>273506.31</v>
      </c>
    </row>
    <row r="25" spans="1:4" ht="12.75">
      <c r="A25" t="s">
        <v>203</v>
      </c>
      <c r="B25" t="s">
        <v>173</v>
      </c>
      <c r="C25" t="s">
        <v>165</v>
      </c>
      <c r="D25" s="8">
        <v>11999.43</v>
      </c>
    </row>
    <row r="26" spans="1:4" ht="12.75">
      <c r="A26" t="s">
        <v>204</v>
      </c>
      <c r="B26" t="s">
        <v>174</v>
      </c>
      <c r="C26" t="s">
        <v>165</v>
      </c>
      <c r="D26" s="8">
        <v>5431.11</v>
      </c>
    </row>
    <row r="27" spans="1:4" ht="12.75">
      <c r="A27" t="s">
        <v>205</v>
      </c>
      <c r="B27" t="s">
        <v>175</v>
      </c>
      <c r="C27" t="s">
        <v>165</v>
      </c>
      <c r="D27" s="8">
        <v>17965.74</v>
      </c>
    </row>
    <row r="28" spans="1:4" ht="12.75">
      <c r="A28" t="s">
        <v>206</v>
      </c>
      <c r="B28" t="s">
        <v>176</v>
      </c>
      <c r="C28" t="s">
        <v>165</v>
      </c>
      <c r="D28" s="8">
        <v>10459.25</v>
      </c>
    </row>
    <row r="29" spans="1:4" ht="12.75">
      <c r="A29" t="s">
        <v>207</v>
      </c>
      <c r="B29" t="s">
        <v>177</v>
      </c>
      <c r="C29" t="s">
        <v>165</v>
      </c>
      <c r="D29" s="8">
        <v>10828.95</v>
      </c>
    </row>
    <row r="30" spans="1:4" ht="12.75">
      <c r="A30" t="s">
        <v>208</v>
      </c>
      <c r="B30" t="s">
        <v>178</v>
      </c>
      <c r="C30" t="s">
        <v>165</v>
      </c>
      <c r="D30">
        <v>614.82</v>
      </c>
    </row>
    <row r="31" spans="1:4" ht="12.75">
      <c r="A31" t="s">
        <v>209</v>
      </c>
      <c r="B31" t="s">
        <v>179</v>
      </c>
      <c r="C31" t="s">
        <v>165</v>
      </c>
      <c r="D31" s="8">
        <v>1079.15</v>
      </c>
    </row>
    <row r="32" spans="1:4" ht="12.75">
      <c r="A32" t="s">
        <v>210</v>
      </c>
      <c r="B32" t="s">
        <v>180</v>
      </c>
      <c r="C32" t="s">
        <v>165</v>
      </c>
      <c r="D32">
        <v>353.91</v>
      </c>
    </row>
    <row r="33" spans="1:4" ht="12.75">
      <c r="A33" t="s">
        <v>211</v>
      </c>
      <c r="B33" t="s">
        <v>181</v>
      </c>
      <c r="C33" t="s">
        <v>165</v>
      </c>
      <c r="D33">
        <v>767.22</v>
      </c>
    </row>
    <row r="34" spans="1:4" ht="12.75">
      <c r="A34" t="s">
        <v>212</v>
      </c>
      <c r="B34" t="s">
        <v>182</v>
      </c>
      <c r="C34" t="s">
        <v>165</v>
      </c>
      <c r="D34">
        <v>139.39</v>
      </c>
    </row>
    <row r="35" spans="1:4" ht="12.75">
      <c r="A35" t="s">
        <v>213</v>
      </c>
      <c r="B35" t="s">
        <v>183</v>
      </c>
      <c r="C35" t="s">
        <v>165</v>
      </c>
      <c r="D35" s="8">
        <v>299737.32</v>
      </c>
    </row>
    <row r="36" spans="1:4" ht="12.75">
      <c r="A36" t="s">
        <v>214</v>
      </c>
      <c r="B36" t="s">
        <v>184</v>
      </c>
      <c r="C36" t="s">
        <v>165</v>
      </c>
      <c r="D36" s="8">
        <v>79020.36</v>
      </c>
    </row>
    <row r="37" spans="1:4" ht="12.75">
      <c r="A37" t="s">
        <v>215</v>
      </c>
      <c r="B37" t="s">
        <v>185</v>
      </c>
      <c r="C37" t="s">
        <v>165</v>
      </c>
      <c r="D37" s="8">
        <v>27812.94</v>
      </c>
    </row>
    <row r="38" spans="1:4" ht="12.75">
      <c r="A38" t="s">
        <v>216</v>
      </c>
      <c r="B38" t="s">
        <v>186</v>
      </c>
      <c r="C38" t="s">
        <v>165</v>
      </c>
      <c r="D38" s="8">
        <v>143105.01</v>
      </c>
    </row>
    <row r="39" spans="1:4" ht="12.75">
      <c r="A39" t="s">
        <v>217</v>
      </c>
      <c r="B39" t="s">
        <v>187</v>
      </c>
      <c r="C39" t="s">
        <v>165</v>
      </c>
      <c r="D39" s="8">
        <v>14140.48</v>
      </c>
    </row>
    <row r="40" spans="1:4" ht="12.75">
      <c r="A40" t="s">
        <v>218</v>
      </c>
      <c r="B40" t="s">
        <v>188</v>
      </c>
      <c r="C40" t="s">
        <v>165</v>
      </c>
      <c r="D40" s="8">
        <v>126449.34</v>
      </c>
    </row>
    <row r="41" spans="1:4" ht="12.75">
      <c r="A41" t="s">
        <v>219</v>
      </c>
      <c r="B41" t="s">
        <v>189</v>
      </c>
      <c r="C41" t="s">
        <v>165</v>
      </c>
      <c r="D41" s="8">
        <v>9785.5</v>
      </c>
    </row>
    <row r="42" spans="1:4" ht="12.75">
      <c r="A42" t="s">
        <v>220</v>
      </c>
      <c r="B42" t="s">
        <v>190</v>
      </c>
      <c r="C42" t="s">
        <v>165</v>
      </c>
      <c r="D42" s="8">
        <v>209050.38</v>
      </c>
    </row>
    <row r="43" spans="1:4" ht="12.75">
      <c r="A43" t="s">
        <v>221</v>
      </c>
      <c r="B43" t="s">
        <v>191</v>
      </c>
      <c r="C43" t="s">
        <v>165</v>
      </c>
      <c r="D43" s="8">
        <v>211955.32</v>
      </c>
    </row>
    <row r="44" spans="1:4" ht="12.75">
      <c r="A44" t="s">
        <v>222</v>
      </c>
      <c r="B44" t="s">
        <v>192</v>
      </c>
      <c r="C44" t="s">
        <v>165</v>
      </c>
      <c r="D44" s="8">
        <v>1961.48</v>
      </c>
    </row>
    <row r="45" spans="1:4" ht="12.75">
      <c r="A45" t="s">
        <v>223</v>
      </c>
      <c r="B45" t="s">
        <v>193</v>
      </c>
      <c r="C45" t="s">
        <v>165</v>
      </c>
      <c r="D45" s="8">
        <v>3168471.05</v>
      </c>
    </row>
    <row r="46" spans="1:4" ht="12.75">
      <c r="A46" t="s">
        <v>224</v>
      </c>
      <c r="B46" t="s">
        <v>194</v>
      </c>
      <c r="C46" t="s">
        <v>165</v>
      </c>
      <c r="D46" s="8">
        <v>1208355.31</v>
      </c>
    </row>
    <row r="47" spans="1:3" ht="12.75">
      <c r="A47"/>
      <c r="C47" s="42"/>
    </row>
    <row r="48" spans="1:6" ht="12.75">
      <c r="A48"/>
      <c r="C48" s="42"/>
      <c r="D48" s="8">
        <f>SUM(D17:D47)</f>
        <v>14694035.300000003</v>
      </c>
      <c r="F48" s="8">
        <f>SUM(F17:F47)</f>
        <v>0</v>
      </c>
    </row>
    <row r="49" spans="1:3" ht="12.75">
      <c r="A49"/>
      <c r="C49" s="42"/>
    </row>
    <row r="50" spans="1:3" ht="12.75">
      <c r="A50"/>
      <c r="C50" s="42"/>
    </row>
    <row r="51" spans="1:3" ht="12.75">
      <c r="A51"/>
      <c r="C51" s="42"/>
    </row>
    <row r="52" spans="1:3" ht="12.75">
      <c r="A52"/>
      <c r="C52" s="4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4:E23"/>
  <sheetViews>
    <sheetView zoomScalePageLayoutView="0" workbookViewId="0" topLeftCell="A1">
      <selection activeCell="C1" sqref="C1"/>
    </sheetView>
  </sheetViews>
  <sheetFormatPr defaultColWidth="9.140625" defaultRowHeight="12.75"/>
  <cols>
    <col min="2" max="2" width="2.8515625" style="0" customWidth="1"/>
    <col min="3" max="3" width="34.8515625" style="0" bestFit="1" customWidth="1"/>
    <col min="4" max="4" width="47.140625" style="0" bestFit="1" customWidth="1"/>
    <col min="5" max="5" width="3.28125" style="0" customWidth="1"/>
  </cols>
  <sheetData>
    <row r="3" ht="12.75" thickBot="1"/>
    <row r="4" spans="2:5" ht="12.75">
      <c r="B4" s="67"/>
      <c r="C4" s="68"/>
      <c r="D4" s="68"/>
      <c r="E4" s="57"/>
    </row>
    <row r="5" spans="2:5" ht="13.5">
      <c r="B5" s="69"/>
      <c r="C5" s="571" t="s">
        <v>75</v>
      </c>
      <c r="D5" s="571"/>
      <c r="E5" s="53"/>
    </row>
    <row r="6" spans="2:5" ht="12.75">
      <c r="B6" s="64"/>
      <c r="C6" s="9"/>
      <c r="D6" s="70"/>
      <c r="E6" s="53"/>
    </row>
    <row r="7" spans="2:5" ht="12.75">
      <c r="B7" s="64"/>
      <c r="C7" s="25"/>
      <c r="D7" s="35" t="s">
        <v>76</v>
      </c>
      <c r="E7" s="53"/>
    </row>
    <row r="8" spans="2:5" ht="12.75">
      <c r="B8" s="64"/>
      <c r="C8" s="9"/>
      <c r="D8" s="35" t="s">
        <v>86</v>
      </c>
      <c r="E8" s="53"/>
    </row>
    <row r="9" spans="2:5" ht="12.75">
      <c r="B9" s="64"/>
      <c r="C9" s="9"/>
      <c r="D9" s="35"/>
      <c r="E9" s="53"/>
    </row>
    <row r="10" spans="2:5" ht="12.75" thickBot="1">
      <c r="B10" s="64"/>
      <c r="C10" s="9" t="s">
        <v>106</v>
      </c>
      <c r="D10" s="72">
        <v>-17179593.170000006</v>
      </c>
      <c r="E10" s="53"/>
    </row>
    <row r="11" spans="2:5" ht="13.5" thickBot="1" thickTop="1">
      <c r="B11" s="64"/>
      <c r="C11" s="18" t="s">
        <v>92</v>
      </c>
      <c r="D11" s="43">
        <f>D10</f>
        <v>-17179593.170000006</v>
      </c>
      <c r="E11" s="53"/>
    </row>
    <row r="12" spans="2:5" ht="13.5" thickBot="1" thickTop="1">
      <c r="B12" s="54"/>
      <c r="C12" s="55"/>
      <c r="D12" s="55"/>
      <c r="E12" s="56"/>
    </row>
    <row r="20" ht="12.75">
      <c r="C20" s="73"/>
    </row>
    <row r="21" ht="12.75">
      <c r="C21" s="74" t="s">
        <v>141</v>
      </c>
    </row>
    <row r="22" spans="3:4" ht="12.75">
      <c r="C22" s="75" t="s">
        <v>143</v>
      </c>
      <c r="D22" s="76">
        <v>160.65</v>
      </c>
    </row>
    <row r="23" ht="21.75" customHeight="1" thickBot="1">
      <c r="D23" s="77" t="s">
        <v>142</v>
      </c>
    </row>
    <row r="24" ht="12.75" thickTop="1"/>
  </sheetData>
  <sheetProtection/>
  <mergeCells count="1">
    <mergeCell ref="C5:D5"/>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6:F187"/>
  <sheetViews>
    <sheetView zoomScalePageLayoutView="0" workbookViewId="0" topLeftCell="C155">
      <selection activeCell="F187" sqref="C143:F187"/>
    </sheetView>
  </sheetViews>
  <sheetFormatPr defaultColWidth="9.140625" defaultRowHeight="12.75"/>
  <cols>
    <col min="1" max="1" width="13.7109375" style="93" bestFit="1" customWidth="1"/>
    <col min="3" max="3" width="18.28125" style="42" customWidth="1"/>
    <col min="4" max="4" width="30.28125" style="0" customWidth="1"/>
    <col min="5" max="5" width="4.57421875" style="0" customWidth="1"/>
    <col min="6" max="6" width="15.7109375" style="2" customWidth="1"/>
  </cols>
  <sheetData>
    <row r="5" ht="12.75" thickBot="1"/>
    <row r="6" spans="3:6" ht="27" thickBot="1">
      <c r="C6" s="101">
        <v>24</v>
      </c>
      <c r="D6" s="96" t="s">
        <v>22</v>
      </c>
      <c r="E6" s="97" t="s">
        <v>144</v>
      </c>
      <c r="F6" s="324">
        <v>2118784.75</v>
      </c>
    </row>
    <row r="7" spans="3:6" ht="27" thickBot="1">
      <c r="C7" s="102">
        <v>240002</v>
      </c>
      <c r="D7" s="98" t="s">
        <v>254</v>
      </c>
      <c r="E7" s="99" t="s">
        <v>144</v>
      </c>
      <c r="F7" s="325">
        <v>2118784.75</v>
      </c>
    </row>
    <row r="8" spans="3:6" ht="27" thickBot="1">
      <c r="C8" s="102">
        <v>2400020001</v>
      </c>
      <c r="D8" s="98" t="s">
        <v>145</v>
      </c>
      <c r="E8" s="99" t="s">
        <v>144</v>
      </c>
      <c r="F8" s="326">
        <v>1571042.31</v>
      </c>
    </row>
    <row r="9" spans="3:6" ht="40.5" thickBot="1">
      <c r="C9" s="102">
        <v>2400020011</v>
      </c>
      <c r="D9" s="98" t="s">
        <v>146</v>
      </c>
      <c r="E9" s="99" t="s">
        <v>144</v>
      </c>
      <c r="F9" s="326">
        <v>536837.78</v>
      </c>
    </row>
    <row r="10" spans="3:6" ht="27" thickBot="1">
      <c r="C10" s="102">
        <v>2400020040</v>
      </c>
      <c r="D10" s="98" t="s">
        <v>147</v>
      </c>
      <c r="E10" s="99" t="s">
        <v>144</v>
      </c>
      <c r="F10" s="326">
        <v>8241.73</v>
      </c>
    </row>
    <row r="11" spans="3:6" ht="40.5" thickBot="1">
      <c r="C11" s="102">
        <v>2400020050</v>
      </c>
      <c r="D11" s="98" t="s">
        <v>148</v>
      </c>
      <c r="E11" s="99" t="s">
        <v>144</v>
      </c>
      <c r="F11" s="326">
        <v>2662.93</v>
      </c>
    </row>
    <row r="12" spans="3:6" ht="13.5" thickBot="1">
      <c r="C12" s="103">
        <v>25</v>
      </c>
      <c r="D12" s="100" t="s">
        <v>24</v>
      </c>
      <c r="E12" s="99" t="s">
        <v>144</v>
      </c>
      <c r="F12" s="325">
        <v>419449.51</v>
      </c>
    </row>
    <row r="13" spans="3:6" ht="27" thickBot="1">
      <c r="C13" s="103">
        <v>250002</v>
      </c>
      <c r="D13" s="100" t="s">
        <v>255</v>
      </c>
      <c r="E13" s="99" t="s">
        <v>144</v>
      </c>
      <c r="F13" s="325">
        <v>419449.51</v>
      </c>
    </row>
    <row r="14" spans="3:6" ht="27" thickBot="1">
      <c r="C14" s="102">
        <v>2500020031</v>
      </c>
      <c r="D14" s="98" t="s">
        <v>149</v>
      </c>
      <c r="E14" s="99" t="s">
        <v>144</v>
      </c>
      <c r="F14" s="326">
        <v>220332.89</v>
      </c>
    </row>
    <row r="15" spans="3:6" ht="27" thickBot="1">
      <c r="C15" s="102">
        <v>2500020040</v>
      </c>
      <c r="D15" s="98" t="s">
        <v>150</v>
      </c>
      <c r="E15" s="99" t="s">
        <v>144</v>
      </c>
      <c r="F15" s="326">
        <v>60061.6</v>
      </c>
    </row>
    <row r="16" spans="3:6" ht="27" thickBot="1">
      <c r="C16" s="102">
        <v>2500020055</v>
      </c>
      <c r="D16" s="98" t="s">
        <v>151</v>
      </c>
      <c r="E16" s="99" t="s">
        <v>144</v>
      </c>
      <c r="F16" s="326">
        <v>1049.53</v>
      </c>
    </row>
    <row r="17" spans="3:6" ht="13.5" thickBot="1">
      <c r="C17" s="102">
        <v>2500020056</v>
      </c>
      <c r="D17" s="98" t="s">
        <v>152</v>
      </c>
      <c r="E17" s="99" t="s">
        <v>144</v>
      </c>
      <c r="F17" s="326">
        <v>89410.69</v>
      </c>
    </row>
    <row r="18" spans="3:6" ht="27" thickBot="1">
      <c r="C18" s="102">
        <v>2500020099</v>
      </c>
      <c r="D18" s="98" t="s">
        <v>153</v>
      </c>
      <c r="E18" s="99" t="s">
        <v>144</v>
      </c>
      <c r="F18" s="326">
        <v>48594.8</v>
      </c>
    </row>
    <row r="19" spans="3:6" ht="13.5" thickBot="1">
      <c r="C19" s="102"/>
      <c r="D19" s="100" t="s">
        <v>154</v>
      </c>
      <c r="E19" s="100"/>
      <c r="F19" s="325">
        <v>2538234.26</v>
      </c>
    </row>
    <row r="22" ht="12.75" thickBot="1"/>
    <row r="23" spans="3:6" ht="51" customHeight="1" thickBot="1">
      <c r="C23" s="101">
        <v>24</v>
      </c>
      <c r="D23" s="96" t="s">
        <v>22</v>
      </c>
      <c r="E23" s="104" t="s">
        <v>165</v>
      </c>
      <c r="F23" s="324">
        <f>F24</f>
        <v>1944834.48</v>
      </c>
    </row>
    <row r="24" spans="3:6" ht="38.25" customHeight="1" thickBot="1">
      <c r="C24" s="103">
        <v>240002</v>
      </c>
      <c r="D24" s="100" t="s">
        <v>254</v>
      </c>
      <c r="E24" s="104" t="s">
        <v>165</v>
      </c>
      <c r="F24" s="325">
        <v>1944834.48</v>
      </c>
    </row>
    <row r="25" spans="3:6" ht="38.25" customHeight="1" thickBot="1">
      <c r="C25" s="102">
        <v>2400020001</v>
      </c>
      <c r="D25" s="98" t="s">
        <v>145</v>
      </c>
      <c r="E25" s="97" t="s">
        <v>165</v>
      </c>
      <c r="F25" s="326">
        <v>1570551.71</v>
      </c>
    </row>
    <row r="26" spans="3:6" ht="51" customHeight="1" thickBot="1">
      <c r="C26" s="102">
        <v>2400020011</v>
      </c>
      <c r="D26" s="98" t="s">
        <v>146</v>
      </c>
      <c r="E26" s="97" t="s">
        <v>165</v>
      </c>
      <c r="F26" s="326">
        <v>353276.2</v>
      </c>
    </row>
    <row r="27" spans="3:6" ht="38.25" customHeight="1" thickBot="1">
      <c r="C27" s="102">
        <v>2400020040</v>
      </c>
      <c r="D27" s="98" t="s">
        <v>147</v>
      </c>
      <c r="E27" s="97" t="s">
        <v>165</v>
      </c>
      <c r="F27" s="326">
        <v>8708.38</v>
      </c>
    </row>
    <row r="28" spans="3:6" ht="63.75" customHeight="1" thickBot="1">
      <c r="C28" s="102">
        <v>2400020050</v>
      </c>
      <c r="D28" s="98" t="s">
        <v>148</v>
      </c>
      <c r="E28" s="97" t="s">
        <v>165</v>
      </c>
      <c r="F28" s="326">
        <v>12298.19</v>
      </c>
    </row>
    <row r="29" spans="3:6" ht="12.75" customHeight="1" thickBot="1">
      <c r="C29" s="103">
        <v>25</v>
      </c>
      <c r="D29" s="100" t="s">
        <v>24</v>
      </c>
      <c r="E29" s="104" t="s">
        <v>165</v>
      </c>
      <c r="F29" s="325">
        <f>F30</f>
        <v>251503.06</v>
      </c>
    </row>
    <row r="30" spans="3:6" ht="38.25" customHeight="1" thickBot="1">
      <c r="C30" s="103">
        <v>250002</v>
      </c>
      <c r="D30" s="100" t="s">
        <v>255</v>
      </c>
      <c r="E30" s="104" t="s">
        <v>165</v>
      </c>
      <c r="F30" s="325">
        <v>251503.06</v>
      </c>
    </row>
    <row r="31" spans="3:6" ht="25.5" customHeight="1" thickBot="1">
      <c r="C31" s="102">
        <v>2500020020</v>
      </c>
      <c r="D31" s="98" t="s">
        <v>256</v>
      </c>
      <c r="E31" s="97" t="s">
        <v>165</v>
      </c>
      <c r="F31" s="326">
        <v>7284.07</v>
      </c>
    </row>
    <row r="32" spans="3:6" ht="38.25" customHeight="1" thickBot="1">
      <c r="C32" s="102">
        <v>2500020031</v>
      </c>
      <c r="D32" s="98" t="s">
        <v>149</v>
      </c>
      <c r="E32" s="97" t="s">
        <v>165</v>
      </c>
      <c r="F32" s="326">
        <v>150217.73</v>
      </c>
    </row>
    <row r="33" spans="3:6" ht="38.25" customHeight="1" thickBot="1">
      <c r="C33" s="102">
        <v>2500020040</v>
      </c>
      <c r="D33" s="98" t="s">
        <v>150</v>
      </c>
      <c r="E33" s="97" t="s">
        <v>165</v>
      </c>
      <c r="F33" s="326">
        <v>47777.09</v>
      </c>
    </row>
    <row r="34" spans="3:6" ht="25.5" customHeight="1" thickBot="1">
      <c r="C34" s="102">
        <v>2500020056</v>
      </c>
      <c r="D34" s="98" t="s">
        <v>257</v>
      </c>
      <c r="E34" s="97" t="s">
        <v>165</v>
      </c>
      <c r="F34" s="326">
        <v>34297.96</v>
      </c>
    </row>
    <row r="35" spans="3:6" ht="38.25" customHeight="1" thickBot="1">
      <c r="C35" s="102">
        <v>2500020099</v>
      </c>
      <c r="D35" s="98" t="s">
        <v>153</v>
      </c>
      <c r="E35" s="97" t="s">
        <v>165</v>
      </c>
      <c r="F35" s="326">
        <v>11926.21</v>
      </c>
    </row>
    <row r="36" spans="3:6" ht="13.5" thickBot="1">
      <c r="C36" s="102"/>
      <c r="D36" s="100" t="s">
        <v>154</v>
      </c>
      <c r="E36" s="104" t="s">
        <v>165</v>
      </c>
      <c r="F36" s="325">
        <f>F23+F29</f>
        <v>2196337.54</v>
      </c>
    </row>
    <row r="39" ht="12.75" thickBot="1"/>
    <row r="40" spans="3:6" ht="27" thickBot="1">
      <c r="C40" s="101">
        <v>30</v>
      </c>
      <c r="D40" s="96" t="s">
        <v>258</v>
      </c>
      <c r="E40" s="104" t="s">
        <v>165</v>
      </c>
      <c r="F40" s="324">
        <v>14694035.3</v>
      </c>
    </row>
    <row r="41" spans="3:6" ht="40.5" thickBot="1">
      <c r="C41" s="103">
        <v>3000</v>
      </c>
      <c r="D41" s="100" t="s">
        <v>259</v>
      </c>
      <c r="E41" s="105" t="s">
        <v>165</v>
      </c>
      <c r="F41" s="325">
        <v>9134551.84</v>
      </c>
    </row>
    <row r="42" spans="3:6" ht="27" thickBot="1">
      <c r="C42" s="102">
        <v>300001</v>
      </c>
      <c r="D42" s="98" t="s">
        <v>260</v>
      </c>
      <c r="E42" s="99" t="s">
        <v>165</v>
      </c>
      <c r="F42" s="326">
        <v>9134551.84</v>
      </c>
    </row>
    <row r="43" spans="3:6" ht="13.5" thickBot="1">
      <c r="C43" s="102">
        <v>3000010002</v>
      </c>
      <c r="D43" s="98" t="s">
        <v>164</v>
      </c>
      <c r="E43" s="99" t="s">
        <v>165</v>
      </c>
      <c r="F43" s="326">
        <v>20177.93</v>
      </c>
    </row>
    <row r="44" spans="3:6" ht="13.5" thickBot="1">
      <c r="C44" s="102">
        <v>3000010003</v>
      </c>
      <c r="D44" s="98" t="s">
        <v>166</v>
      </c>
      <c r="E44" s="99" t="s">
        <v>165</v>
      </c>
      <c r="F44" s="326">
        <v>43211.67</v>
      </c>
    </row>
    <row r="45" spans="3:6" ht="13.5" thickBot="1">
      <c r="C45" s="102">
        <v>3000010004</v>
      </c>
      <c r="D45" s="98" t="s">
        <v>167</v>
      </c>
      <c r="E45" s="99" t="s">
        <v>165</v>
      </c>
      <c r="F45" s="326">
        <v>3120.8</v>
      </c>
    </row>
    <row r="46" spans="3:6" ht="13.5" thickBot="1">
      <c r="C46" s="102">
        <v>3000010006</v>
      </c>
      <c r="D46" s="98" t="s">
        <v>168</v>
      </c>
      <c r="E46" s="99" t="s">
        <v>165</v>
      </c>
      <c r="F46" s="326">
        <v>5707.78</v>
      </c>
    </row>
    <row r="47" spans="3:6" ht="13.5" thickBot="1">
      <c r="C47" s="102">
        <v>3000010010</v>
      </c>
      <c r="D47" s="98" t="s">
        <v>169</v>
      </c>
      <c r="E47" s="99" t="s">
        <v>165</v>
      </c>
      <c r="F47" s="326">
        <v>13393.98</v>
      </c>
    </row>
    <row r="48" spans="3:6" ht="13.5" thickBot="1">
      <c r="C48" s="102">
        <v>3000010011</v>
      </c>
      <c r="D48" s="98" t="s">
        <v>170</v>
      </c>
      <c r="E48" s="99" t="s">
        <v>165</v>
      </c>
      <c r="F48" s="326">
        <v>5907.74</v>
      </c>
    </row>
    <row r="49" spans="3:6" ht="13.5" thickBot="1">
      <c r="C49" s="102">
        <v>3000010013</v>
      </c>
      <c r="D49" s="98" t="s">
        <v>171</v>
      </c>
      <c r="E49" s="99" t="s">
        <v>165</v>
      </c>
      <c r="F49" s="326">
        <v>8769525.63</v>
      </c>
    </row>
    <row r="50" spans="3:6" ht="13.5" thickBot="1">
      <c r="C50" s="102">
        <v>3000010014</v>
      </c>
      <c r="D50" s="98" t="s">
        <v>172</v>
      </c>
      <c r="E50" s="99" t="s">
        <v>165</v>
      </c>
      <c r="F50" s="326">
        <v>273506.31</v>
      </c>
    </row>
    <row r="51" spans="3:6" ht="40.5" thickBot="1">
      <c r="C51" s="103">
        <v>3001</v>
      </c>
      <c r="D51" s="100" t="s">
        <v>261</v>
      </c>
      <c r="E51" s="105" t="s">
        <v>165</v>
      </c>
      <c r="F51" s="325">
        <v>4351128.15</v>
      </c>
    </row>
    <row r="52" spans="3:6" ht="27" thickBot="1">
      <c r="C52" s="102">
        <v>300101</v>
      </c>
      <c r="D52" s="98" t="s">
        <v>262</v>
      </c>
      <c r="E52" s="99" t="s">
        <v>165</v>
      </c>
      <c r="F52" s="326">
        <v>56684.48</v>
      </c>
    </row>
    <row r="53" spans="3:6" ht="27" thickBot="1">
      <c r="C53" s="102">
        <v>3001010001</v>
      </c>
      <c r="D53" s="98" t="s">
        <v>173</v>
      </c>
      <c r="E53" s="99" t="s">
        <v>165</v>
      </c>
      <c r="F53" s="326">
        <v>11999.43</v>
      </c>
    </row>
    <row r="54" spans="3:6" ht="27" thickBot="1">
      <c r="C54" s="102">
        <v>3001010002</v>
      </c>
      <c r="D54" s="98" t="s">
        <v>174</v>
      </c>
      <c r="E54" s="99" t="s">
        <v>165</v>
      </c>
      <c r="F54" s="326">
        <v>5431.11</v>
      </c>
    </row>
    <row r="55" spans="3:6" ht="13.5" thickBot="1">
      <c r="C55" s="102">
        <v>3001010003</v>
      </c>
      <c r="D55" s="98" t="s">
        <v>175</v>
      </c>
      <c r="E55" s="99" t="s">
        <v>165</v>
      </c>
      <c r="F55" s="326">
        <v>17965.74</v>
      </c>
    </row>
    <row r="56" spans="3:6" ht="13.5" thickBot="1">
      <c r="C56" s="102">
        <v>3001010006</v>
      </c>
      <c r="D56" s="98" t="s">
        <v>176</v>
      </c>
      <c r="E56" s="99" t="s">
        <v>165</v>
      </c>
      <c r="F56" s="326">
        <v>10459.25</v>
      </c>
    </row>
    <row r="57" spans="3:6" ht="27" thickBot="1">
      <c r="C57" s="102">
        <v>3001010008</v>
      </c>
      <c r="D57" s="98" t="s">
        <v>177</v>
      </c>
      <c r="E57" s="99" t="s">
        <v>165</v>
      </c>
      <c r="F57" s="326">
        <v>10828.95</v>
      </c>
    </row>
    <row r="58" spans="3:6" ht="13.5" thickBot="1">
      <c r="C58" s="102">
        <v>300102</v>
      </c>
      <c r="D58" s="98" t="s">
        <v>263</v>
      </c>
      <c r="E58" s="99" t="s">
        <v>165</v>
      </c>
      <c r="F58" s="326">
        <v>2954.49</v>
      </c>
    </row>
    <row r="59" spans="3:6" ht="27" thickBot="1">
      <c r="C59" s="102">
        <v>3001020004</v>
      </c>
      <c r="D59" s="98" t="s">
        <v>178</v>
      </c>
      <c r="E59" s="99" t="s">
        <v>165</v>
      </c>
      <c r="F59" s="98">
        <v>614.82</v>
      </c>
    </row>
    <row r="60" spans="3:6" ht="13.5" thickBot="1">
      <c r="C60" s="102">
        <v>3001020015</v>
      </c>
      <c r="D60" s="98" t="s">
        <v>179</v>
      </c>
      <c r="E60" s="99" t="s">
        <v>165</v>
      </c>
      <c r="F60" s="326">
        <v>1079.15</v>
      </c>
    </row>
    <row r="61" spans="3:6" ht="13.5" thickBot="1">
      <c r="C61" s="102">
        <v>3001020017</v>
      </c>
      <c r="D61" s="98" t="s">
        <v>180</v>
      </c>
      <c r="E61" s="99" t="s">
        <v>165</v>
      </c>
      <c r="F61" s="98">
        <v>353.91</v>
      </c>
    </row>
    <row r="62" spans="3:6" ht="13.5" thickBot="1">
      <c r="C62" s="102">
        <v>3001020018</v>
      </c>
      <c r="D62" s="98" t="s">
        <v>181</v>
      </c>
      <c r="E62" s="99" t="s">
        <v>165</v>
      </c>
      <c r="F62" s="98">
        <v>767.22</v>
      </c>
    </row>
    <row r="63" spans="3:6" ht="13.5" thickBot="1">
      <c r="C63" s="102">
        <v>3001020020</v>
      </c>
      <c r="D63" s="98" t="s">
        <v>182</v>
      </c>
      <c r="E63" s="99" t="s">
        <v>165</v>
      </c>
      <c r="F63" s="98">
        <v>139.39</v>
      </c>
    </row>
    <row r="64" spans="3:6" ht="40.5" thickBot="1">
      <c r="C64" s="102">
        <v>300103</v>
      </c>
      <c r="D64" s="98" t="s">
        <v>264</v>
      </c>
      <c r="E64" s="99" t="s">
        <v>165</v>
      </c>
      <c r="F64" s="326">
        <v>4291489.18</v>
      </c>
    </row>
    <row r="65" spans="3:6" ht="13.5" thickBot="1">
      <c r="C65" s="102">
        <v>3001030003</v>
      </c>
      <c r="D65" s="98" t="s">
        <v>183</v>
      </c>
      <c r="E65" s="99" t="s">
        <v>165</v>
      </c>
      <c r="F65" s="326">
        <v>299737.32</v>
      </c>
    </row>
    <row r="66" spans="3:6" ht="13.5" thickBot="1">
      <c r="C66" s="102">
        <v>3001030004</v>
      </c>
      <c r="D66" s="98" t="s">
        <v>184</v>
      </c>
      <c r="E66" s="99" t="s">
        <v>165</v>
      </c>
      <c r="F66" s="326">
        <v>79020.36</v>
      </c>
    </row>
    <row r="67" spans="3:6" ht="13.5" thickBot="1">
      <c r="C67" s="102">
        <v>3001030005</v>
      </c>
      <c r="D67" s="98" t="s">
        <v>185</v>
      </c>
      <c r="E67" s="99" t="s">
        <v>165</v>
      </c>
      <c r="F67" s="326">
        <v>27812.94</v>
      </c>
    </row>
    <row r="68" spans="3:6" ht="13.5" thickBot="1">
      <c r="C68" s="102">
        <v>3001030007</v>
      </c>
      <c r="D68" s="98" t="s">
        <v>186</v>
      </c>
      <c r="E68" s="99" t="s">
        <v>165</v>
      </c>
      <c r="F68" s="326">
        <v>143105.01</v>
      </c>
    </row>
    <row r="69" spans="3:6" ht="13.5" thickBot="1">
      <c r="C69" s="102">
        <v>3001030009</v>
      </c>
      <c r="D69" s="98" t="s">
        <v>187</v>
      </c>
      <c r="E69" s="99" t="s">
        <v>165</v>
      </c>
      <c r="F69" s="326">
        <v>14140.48</v>
      </c>
    </row>
    <row r="70" spans="3:6" ht="13.5" thickBot="1">
      <c r="C70" s="102">
        <v>3001030010</v>
      </c>
      <c r="D70" s="98" t="s">
        <v>188</v>
      </c>
      <c r="E70" s="99" t="s">
        <v>165</v>
      </c>
      <c r="F70" s="326">
        <v>126449.34</v>
      </c>
    </row>
    <row r="71" spans="3:6" ht="13.5" thickBot="1">
      <c r="C71" s="102">
        <v>3001030011</v>
      </c>
      <c r="D71" s="98" t="s">
        <v>189</v>
      </c>
      <c r="E71" s="99" t="s">
        <v>165</v>
      </c>
      <c r="F71" s="326">
        <v>9785.5</v>
      </c>
    </row>
    <row r="72" spans="3:6" ht="13.5" thickBot="1">
      <c r="C72" s="102">
        <v>3001030013</v>
      </c>
      <c r="D72" s="98" t="s">
        <v>190</v>
      </c>
      <c r="E72" s="99" t="s">
        <v>165</v>
      </c>
      <c r="F72" s="326">
        <v>209050.38</v>
      </c>
    </row>
    <row r="73" spans="3:6" ht="13.5" thickBot="1">
      <c r="C73" s="102">
        <v>3001030018</v>
      </c>
      <c r="D73" s="98" t="s">
        <v>191</v>
      </c>
      <c r="E73" s="99" t="s">
        <v>165</v>
      </c>
      <c r="F73" s="326">
        <v>211955.32</v>
      </c>
    </row>
    <row r="74" spans="3:6" ht="13.5" thickBot="1">
      <c r="C74" s="102">
        <v>3001030019</v>
      </c>
      <c r="D74" s="98" t="s">
        <v>192</v>
      </c>
      <c r="E74" s="99" t="s">
        <v>165</v>
      </c>
      <c r="F74" s="326">
        <v>1961.48</v>
      </c>
    </row>
    <row r="75" spans="3:6" ht="13.5" thickBot="1">
      <c r="C75" s="102">
        <v>3001030023</v>
      </c>
      <c r="D75" s="98" t="s">
        <v>193</v>
      </c>
      <c r="E75" s="99" t="s">
        <v>165</v>
      </c>
      <c r="F75" s="326">
        <v>3168471.05</v>
      </c>
    </row>
    <row r="76" spans="3:6" ht="40.5" thickBot="1">
      <c r="C76" s="103">
        <v>3002</v>
      </c>
      <c r="D76" s="100" t="s">
        <v>265</v>
      </c>
      <c r="E76" s="105" t="s">
        <v>165</v>
      </c>
      <c r="F76" s="325">
        <v>1208355.31</v>
      </c>
    </row>
    <row r="77" spans="3:6" ht="40.5" thickBot="1">
      <c r="C77" s="102">
        <v>300200</v>
      </c>
      <c r="D77" s="98" t="s">
        <v>266</v>
      </c>
      <c r="E77" s="99" t="s">
        <v>165</v>
      </c>
      <c r="F77" s="326">
        <v>1208355.31</v>
      </c>
    </row>
    <row r="78" spans="3:6" ht="13.5" thickBot="1">
      <c r="C78" s="102">
        <v>3002000001</v>
      </c>
      <c r="D78" s="98" t="s">
        <v>194</v>
      </c>
      <c r="E78" s="99" t="s">
        <v>165</v>
      </c>
      <c r="F78" s="326">
        <v>1208355.31</v>
      </c>
    </row>
    <row r="81" ht="12.75" thickBot="1"/>
    <row r="82" spans="3:6" ht="12.75" customHeight="1" thickBot="1">
      <c r="C82" s="101">
        <v>30</v>
      </c>
      <c r="D82" s="96" t="s">
        <v>258</v>
      </c>
      <c r="E82" s="104" t="s">
        <v>165</v>
      </c>
      <c r="F82" s="324">
        <v>25086710.03</v>
      </c>
    </row>
    <row r="83" spans="3:6" ht="12.75" customHeight="1" thickBot="1">
      <c r="C83" s="103">
        <v>3000</v>
      </c>
      <c r="D83" s="100" t="s">
        <v>259</v>
      </c>
      <c r="E83" s="105" t="s">
        <v>165</v>
      </c>
      <c r="F83" s="325">
        <v>15884130.87</v>
      </c>
    </row>
    <row r="84" spans="3:6" ht="12.75" customHeight="1" thickBot="1">
      <c r="C84" s="102">
        <v>300001</v>
      </c>
      <c r="D84" s="98" t="s">
        <v>267</v>
      </c>
      <c r="E84" s="99" t="s">
        <v>165</v>
      </c>
      <c r="F84" s="326">
        <v>15884130.87</v>
      </c>
    </row>
    <row r="85" spans="3:6" ht="13.5" thickBot="1">
      <c r="C85" s="102">
        <v>3000010002</v>
      </c>
      <c r="D85" s="98" t="s">
        <v>268</v>
      </c>
      <c r="E85" s="99" t="s">
        <v>165</v>
      </c>
      <c r="F85" s="326">
        <v>17869.89</v>
      </c>
    </row>
    <row r="86" spans="3:6" ht="13.5" thickBot="1">
      <c r="C86" s="102">
        <v>3000010003</v>
      </c>
      <c r="D86" s="98" t="s">
        <v>269</v>
      </c>
      <c r="E86" s="99" t="s">
        <v>165</v>
      </c>
      <c r="F86" s="326">
        <v>39721.55</v>
      </c>
    </row>
    <row r="87" spans="3:6" ht="13.5" thickBot="1">
      <c r="C87" s="102">
        <v>3000010004</v>
      </c>
      <c r="D87" s="98" t="s">
        <v>167</v>
      </c>
      <c r="E87" s="99" t="s">
        <v>165</v>
      </c>
      <c r="F87" s="326">
        <v>418.19</v>
      </c>
    </row>
    <row r="88" spans="3:6" ht="13.5" thickBot="1">
      <c r="C88" s="102">
        <v>3000010006</v>
      </c>
      <c r="D88" s="98" t="s">
        <v>168</v>
      </c>
      <c r="E88" s="99" t="s">
        <v>165</v>
      </c>
      <c r="F88" s="326">
        <v>374.71</v>
      </c>
    </row>
    <row r="89" spans="3:6" ht="13.5" thickBot="1">
      <c r="C89" s="102">
        <v>3000010008</v>
      </c>
      <c r="D89" s="98" t="s">
        <v>270</v>
      </c>
      <c r="E89" s="99" t="s">
        <v>165</v>
      </c>
      <c r="F89" s="326">
        <v>3890.85</v>
      </c>
    </row>
    <row r="90" spans="3:6" ht="13.5" thickBot="1">
      <c r="C90" s="102">
        <v>3000010010</v>
      </c>
      <c r="D90" s="98" t="s">
        <v>169</v>
      </c>
      <c r="E90" s="99" t="s">
        <v>165</v>
      </c>
      <c r="F90" s="326">
        <v>13393.98</v>
      </c>
    </row>
    <row r="91" spans="3:6" ht="13.5" thickBot="1">
      <c r="C91" s="102">
        <v>3000010011</v>
      </c>
      <c r="D91" s="98" t="s">
        <v>170</v>
      </c>
      <c r="E91" s="99" t="s">
        <v>165</v>
      </c>
      <c r="F91" s="326">
        <v>5249.7</v>
      </c>
    </row>
    <row r="92" spans="3:6" ht="12.75" customHeight="1" thickBot="1">
      <c r="C92" s="102">
        <v>3000010012</v>
      </c>
      <c r="D92" s="98" t="s">
        <v>271</v>
      </c>
      <c r="E92" s="99" t="s">
        <v>165</v>
      </c>
      <c r="F92" s="326">
        <v>3417.8</v>
      </c>
    </row>
    <row r="93" spans="3:6" ht="13.5" thickBot="1">
      <c r="C93" s="103">
        <v>3000010013</v>
      </c>
      <c r="D93" s="100" t="s">
        <v>171</v>
      </c>
      <c r="E93" s="105" t="s">
        <v>165</v>
      </c>
      <c r="F93" s="325">
        <v>15374670.08</v>
      </c>
    </row>
    <row r="94" spans="3:6" ht="13.5" thickBot="1">
      <c r="C94" s="102">
        <v>3000010014</v>
      </c>
      <c r="D94" s="98" t="s">
        <v>172</v>
      </c>
      <c r="E94" s="99" t="s">
        <v>165</v>
      </c>
      <c r="F94" s="326">
        <v>425124.12</v>
      </c>
    </row>
    <row r="95" spans="3:6" ht="12.75" customHeight="1" thickBot="1">
      <c r="C95" s="102">
        <v>3001</v>
      </c>
      <c r="D95" s="98" t="s">
        <v>272</v>
      </c>
      <c r="E95" s="99" t="s">
        <v>165</v>
      </c>
      <c r="F95" s="326">
        <v>7440568.18</v>
      </c>
    </row>
    <row r="96" spans="3:6" ht="12.75" customHeight="1" thickBot="1">
      <c r="C96" s="102">
        <v>300101</v>
      </c>
      <c r="D96" s="98" t="s">
        <v>262</v>
      </c>
      <c r="E96" s="99" t="s">
        <v>165</v>
      </c>
      <c r="F96" s="326">
        <v>33322.95</v>
      </c>
    </row>
    <row r="97" spans="3:6" ht="12.75" customHeight="1" thickBot="1">
      <c r="C97" s="102">
        <v>3001010001</v>
      </c>
      <c r="D97" s="98" t="s">
        <v>273</v>
      </c>
      <c r="E97" s="99" t="s">
        <v>165</v>
      </c>
      <c r="F97" s="326">
        <v>0</v>
      </c>
    </row>
    <row r="98" spans="3:6" ht="12.75" customHeight="1" thickBot="1">
      <c r="C98" s="102">
        <v>3001010002</v>
      </c>
      <c r="D98" s="98" t="s">
        <v>174</v>
      </c>
      <c r="E98" s="99" t="s">
        <v>165</v>
      </c>
      <c r="F98" s="326">
        <v>26347.63</v>
      </c>
    </row>
    <row r="99" spans="3:6" ht="13.5" thickBot="1">
      <c r="C99" s="102">
        <v>3001010003</v>
      </c>
      <c r="D99" s="98" t="s">
        <v>175</v>
      </c>
      <c r="E99" s="99" t="s">
        <v>165</v>
      </c>
      <c r="F99" s="326">
        <v>0</v>
      </c>
    </row>
    <row r="100" spans="3:6" ht="13.5" thickBot="1">
      <c r="C100" s="102">
        <v>3001010006</v>
      </c>
      <c r="D100" s="98" t="s">
        <v>176</v>
      </c>
      <c r="E100" s="99" t="s">
        <v>165</v>
      </c>
      <c r="F100" s="326">
        <v>6104.04</v>
      </c>
    </row>
    <row r="101" spans="3:6" ht="12.75" customHeight="1" thickBot="1">
      <c r="C101" s="102">
        <v>3001010008</v>
      </c>
      <c r="D101" s="98" t="s">
        <v>274</v>
      </c>
      <c r="E101" s="99" t="s">
        <v>165</v>
      </c>
      <c r="F101" s="98">
        <v>871.28</v>
      </c>
    </row>
    <row r="102" spans="3:6" ht="13.5" thickBot="1">
      <c r="C102" s="102">
        <v>3001010009</v>
      </c>
      <c r="D102" s="98" t="s">
        <v>275</v>
      </c>
      <c r="E102" s="99" t="s">
        <v>165</v>
      </c>
      <c r="F102" s="326">
        <v>0</v>
      </c>
    </row>
    <row r="103" spans="3:6" ht="13.5" thickBot="1">
      <c r="C103" s="102">
        <v>300102</v>
      </c>
      <c r="D103" s="98" t="s">
        <v>263</v>
      </c>
      <c r="E103" s="99" t="s">
        <v>165</v>
      </c>
      <c r="F103" s="98">
        <v>163.59</v>
      </c>
    </row>
    <row r="104" spans="3:6" ht="12.75" customHeight="1" thickBot="1">
      <c r="C104" s="102">
        <v>3001020004</v>
      </c>
      <c r="D104" s="98" t="s">
        <v>178</v>
      </c>
      <c r="E104" s="99" t="s">
        <v>165</v>
      </c>
      <c r="F104" s="98">
        <v>0</v>
      </c>
    </row>
    <row r="105" spans="3:6" ht="13.5" thickBot="1">
      <c r="C105" s="102">
        <v>3001020015</v>
      </c>
      <c r="D105" s="98" t="s">
        <v>179</v>
      </c>
      <c r="E105" s="99" t="s">
        <v>165</v>
      </c>
      <c r="F105" s="98">
        <v>16</v>
      </c>
    </row>
    <row r="106" spans="3:6" ht="13.5" thickBot="1">
      <c r="C106" s="102">
        <v>3001020017</v>
      </c>
      <c r="D106" s="98" t="s">
        <v>180</v>
      </c>
      <c r="E106" s="99" t="s">
        <v>165</v>
      </c>
      <c r="F106" s="326">
        <v>7</v>
      </c>
    </row>
    <row r="107" spans="3:6" ht="13.5" thickBot="1">
      <c r="C107" s="102">
        <v>3001020018</v>
      </c>
      <c r="D107" s="98" t="s">
        <v>181</v>
      </c>
      <c r="E107" s="99" t="s">
        <v>165</v>
      </c>
      <c r="F107" s="326">
        <v>0</v>
      </c>
    </row>
    <row r="108" spans="3:6" ht="13.5" thickBot="1">
      <c r="C108" s="102">
        <v>3001020019</v>
      </c>
      <c r="D108" s="98" t="s">
        <v>276</v>
      </c>
      <c r="E108" s="99" t="s">
        <v>165</v>
      </c>
      <c r="F108" s="326">
        <v>0</v>
      </c>
    </row>
    <row r="109" spans="3:6" ht="13.5" thickBot="1">
      <c r="C109" s="102">
        <v>3001020020</v>
      </c>
      <c r="D109" s="98" t="s">
        <v>182</v>
      </c>
      <c r="E109" s="99" t="s">
        <v>165</v>
      </c>
      <c r="F109" s="326">
        <v>140.59</v>
      </c>
    </row>
    <row r="110" spans="3:6" ht="27" thickBot="1">
      <c r="C110" s="102">
        <v>3001020025</v>
      </c>
      <c r="D110" s="98" t="s">
        <v>277</v>
      </c>
      <c r="E110" s="99" t="s">
        <v>165</v>
      </c>
      <c r="F110" s="326">
        <v>0</v>
      </c>
    </row>
    <row r="111" spans="3:6" ht="12.75" customHeight="1" thickBot="1">
      <c r="C111" s="102">
        <v>300103</v>
      </c>
      <c r="D111" s="98" t="s">
        <v>278</v>
      </c>
      <c r="E111" s="99" t="s">
        <v>165</v>
      </c>
      <c r="F111" s="326">
        <v>7407081.64</v>
      </c>
    </row>
    <row r="112" spans="3:6" ht="13.5" thickBot="1">
      <c r="C112" s="102">
        <v>3001030003</v>
      </c>
      <c r="D112" s="98" t="s">
        <v>279</v>
      </c>
      <c r="E112" s="99" t="s">
        <v>165</v>
      </c>
      <c r="F112" s="326">
        <v>275432.95</v>
      </c>
    </row>
    <row r="113" spans="3:6" ht="13.5" thickBot="1">
      <c r="C113" s="102" t="s">
        <v>280</v>
      </c>
      <c r="D113" s="98" t="s">
        <v>184</v>
      </c>
      <c r="E113" s="99" t="s">
        <v>165</v>
      </c>
      <c r="F113" s="326">
        <v>118884.46</v>
      </c>
    </row>
    <row r="114" spans="3:6" ht="13.5" thickBot="1">
      <c r="C114" s="102" t="s">
        <v>281</v>
      </c>
      <c r="D114" s="98" t="s">
        <v>282</v>
      </c>
      <c r="E114" s="99" t="s">
        <v>165</v>
      </c>
      <c r="F114" s="326">
        <v>59635.55</v>
      </c>
    </row>
    <row r="115" spans="3:6" ht="13.5" thickBot="1">
      <c r="C115" s="102" t="s">
        <v>283</v>
      </c>
      <c r="D115" s="98" t="s">
        <v>284</v>
      </c>
      <c r="E115" s="99" t="s">
        <v>165</v>
      </c>
      <c r="F115" s="326">
        <v>201126.24</v>
      </c>
    </row>
    <row r="116" spans="3:6" ht="13.5" thickBot="1">
      <c r="C116" s="102" t="s">
        <v>285</v>
      </c>
      <c r="D116" s="98" t="s">
        <v>187</v>
      </c>
      <c r="E116" s="99" t="s">
        <v>165</v>
      </c>
      <c r="F116" s="326">
        <v>197165.56</v>
      </c>
    </row>
    <row r="117" spans="3:6" ht="13.5" thickBot="1">
      <c r="C117" s="102" t="s">
        <v>286</v>
      </c>
      <c r="D117" s="98" t="s">
        <v>287</v>
      </c>
      <c r="E117" s="99" t="s">
        <v>165</v>
      </c>
      <c r="F117" s="326">
        <v>158137.72</v>
      </c>
    </row>
    <row r="118" spans="3:6" ht="12.75" customHeight="1" thickBot="1">
      <c r="C118" s="103" t="s">
        <v>288</v>
      </c>
      <c r="D118" s="100" t="s">
        <v>289</v>
      </c>
      <c r="E118" s="105" t="s">
        <v>165</v>
      </c>
      <c r="F118" s="325">
        <v>20394.43</v>
      </c>
    </row>
    <row r="119" spans="3:6" ht="12.75" customHeight="1" thickBot="1">
      <c r="C119" s="102" t="s">
        <v>290</v>
      </c>
      <c r="D119" s="98" t="s">
        <v>291</v>
      </c>
      <c r="E119" s="99" t="s">
        <v>165</v>
      </c>
      <c r="F119" s="326">
        <v>0</v>
      </c>
    </row>
    <row r="120" spans="3:6" ht="13.5" thickBot="1">
      <c r="C120" s="102" t="s">
        <v>292</v>
      </c>
      <c r="D120" s="98" t="s">
        <v>293</v>
      </c>
      <c r="E120" s="99" t="s">
        <v>165</v>
      </c>
      <c r="F120" s="326">
        <v>309933.5</v>
      </c>
    </row>
    <row r="121" spans="3:6" ht="12.75" customHeight="1" thickBot="1">
      <c r="C121" s="102" t="s">
        <v>294</v>
      </c>
      <c r="D121" s="98" t="s">
        <v>295</v>
      </c>
      <c r="E121" s="99" t="s">
        <v>165</v>
      </c>
      <c r="F121" s="326">
        <v>6121.41</v>
      </c>
    </row>
    <row r="122" spans="3:6" ht="13.5" thickBot="1">
      <c r="C122" s="102" t="s">
        <v>296</v>
      </c>
      <c r="D122" s="98" t="s">
        <v>191</v>
      </c>
      <c r="E122" s="99" t="s">
        <v>165</v>
      </c>
      <c r="F122" s="326">
        <v>225780.05</v>
      </c>
    </row>
    <row r="123" spans="3:6" ht="13.5" thickBot="1">
      <c r="C123" s="102" t="s">
        <v>297</v>
      </c>
      <c r="D123" s="98" t="s">
        <v>192</v>
      </c>
      <c r="E123" s="99" t="s">
        <v>165</v>
      </c>
      <c r="F123" s="326">
        <v>1961.48</v>
      </c>
    </row>
    <row r="124" spans="3:6" ht="13.5" thickBot="1">
      <c r="C124" s="102" t="s">
        <v>298</v>
      </c>
      <c r="D124" s="98" t="s">
        <v>299</v>
      </c>
      <c r="E124" s="99" t="s">
        <v>165</v>
      </c>
      <c r="F124" s="326">
        <v>0</v>
      </c>
    </row>
    <row r="125" spans="3:6" ht="13.5" thickBot="1">
      <c r="C125" s="102" t="s">
        <v>300</v>
      </c>
      <c r="D125" s="98" t="s">
        <v>193</v>
      </c>
      <c r="E125" s="99" t="s">
        <v>165</v>
      </c>
      <c r="F125" s="326">
        <v>5832129.04</v>
      </c>
    </row>
    <row r="126" spans="3:6" ht="13.5" thickBot="1">
      <c r="C126" s="102" t="s">
        <v>301</v>
      </c>
      <c r="D126" s="98" t="s">
        <v>302</v>
      </c>
      <c r="E126" s="99" t="s">
        <v>165</v>
      </c>
      <c r="F126" s="326">
        <v>379.25</v>
      </c>
    </row>
    <row r="127" spans="3:6" ht="12.75" customHeight="1" thickBot="1">
      <c r="C127" s="102" t="s">
        <v>303</v>
      </c>
      <c r="D127" s="98" t="s">
        <v>304</v>
      </c>
      <c r="E127" s="99" t="s">
        <v>165</v>
      </c>
      <c r="F127" s="326">
        <v>1689737.06</v>
      </c>
    </row>
    <row r="128" spans="3:6" ht="12.75" customHeight="1" thickBot="1">
      <c r="C128" s="102" t="s">
        <v>305</v>
      </c>
      <c r="D128" s="98" t="s">
        <v>306</v>
      </c>
      <c r="E128" s="99" t="s">
        <v>165</v>
      </c>
      <c r="F128" s="326">
        <v>1689737.06</v>
      </c>
    </row>
    <row r="129" spans="3:6" ht="13.5" thickBot="1">
      <c r="C129" s="102" t="s">
        <v>307</v>
      </c>
      <c r="D129" s="98" t="s">
        <v>194</v>
      </c>
      <c r="E129" s="99" t="s">
        <v>165</v>
      </c>
      <c r="F129" s="326">
        <v>1689737.06</v>
      </c>
    </row>
    <row r="130" spans="3:6" ht="12.75" customHeight="1" thickBot="1">
      <c r="C130" s="102" t="s">
        <v>308</v>
      </c>
      <c r="D130" s="98" t="s">
        <v>309</v>
      </c>
      <c r="E130" s="99" t="s">
        <v>165</v>
      </c>
      <c r="F130" s="326">
        <v>72273.92</v>
      </c>
    </row>
    <row r="131" spans="3:6" ht="12.75" customHeight="1" thickBot="1">
      <c r="C131" s="102" t="s">
        <v>310</v>
      </c>
      <c r="D131" s="98" t="s">
        <v>311</v>
      </c>
      <c r="E131" s="99" t="s">
        <v>165</v>
      </c>
      <c r="F131" s="326">
        <v>0</v>
      </c>
    </row>
    <row r="132" spans="3:6" ht="13.5" thickBot="1">
      <c r="C132" s="102" t="s">
        <v>312</v>
      </c>
      <c r="D132" s="98" t="s">
        <v>313</v>
      </c>
      <c r="E132" s="99" t="s">
        <v>165</v>
      </c>
      <c r="F132" s="326">
        <v>0</v>
      </c>
    </row>
    <row r="133" spans="3:6" ht="13.5" thickBot="1">
      <c r="C133" s="102" t="s">
        <v>314</v>
      </c>
      <c r="D133" s="98" t="s">
        <v>315</v>
      </c>
      <c r="E133" s="99" t="s">
        <v>165</v>
      </c>
      <c r="F133" s="326">
        <v>72273.92</v>
      </c>
    </row>
    <row r="134" spans="3:6" ht="13.5" thickBot="1">
      <c r="C134" s="102" t="s">
        <v>316</v>
      </c>
      <c r="D134" s="98" t="s">
        <v>317</v>
      </c>
      <c r="E134" s="99" t="s">
        <v>165</v>
      </c>
      <c r="F134" s="326">
        <v>72273.92</v>
      </c>
    </row>
    <row r="135" spans="3:6" ht="13.5" thickBot="1">
      <c r="C135" s="103" t="s">
        <v>318</v>
      </c>
      <c r="D135" s="100" t="s">
        <v>319</v>
      </c>
      <c r="E135" s="105" t="s">
        <v>165</v>
      </c>
      <c r="F135" s="325">
        <v>6974.46</v>
      </c>
    </row>
    <row r="136" spans="3:6" ht="13.5" thickBot="1">
      <c r="C136" s="102" t="s">
        <v>320</v>
      </c>
      <c r="D136" s="98" t="s">
        <v>321</v>
      </c>
      <c r="E136" s="99" t="s">
        <v>165</v>
      </c>
      <c r="F136" s="326">
        <v>6974.47</v>
      </c>
    </row>
    <row r="137" spans="3:6" ht="13.5" thickBot="1">
      <c r="C137" s="102" t="s">
        <v>322</v>
      </c>
      <c r="D137" s="98" t="s">
        <v>321</v>
      </c>
      <c r="E137" s="99" t="s">
        <v>165</v>
      </c>
      <c r="F137" s="326">
        <v>6974.48</v>
      </c>
    </row>
    <row r="138" spans="3:6" ht="13.5" thickBot="1">
      <c r="C138" s="102" t="s">
        <v>323</v>
      </c>
      <c r="D138" s="98" t="s">
        <v>321</v>
      </c>
      <c r="E138" s="99" t="s">
        <v>165</v>
      </c>
      <c r="F138" s="326" t="s">
        <v>324</v>
      </c>
    </row>
    <row r="139" ht="12.75">
      <c r="C139"/>
    </row>
    <row r="140" ht="12.75">
      <c r="C140"/>
    </row>
    <row r="141" ht="12.75">
      <c r="C141"/>
    </row>
    <row r="142" ht="12.75" thickBot="1">
      <c r="C142"/>
    </row>
    <row r="143" spans="3:6" ht="26.25">
      <c r="C143" s="321" t="s">
        <v>1010</v>
      </c>
      <c r="D143" s="322" t="s">
        <v>1011</v>
      </c>
      <c r="E143" s="322"/>
      <c r="F143" s="323" t="s">
        <v>1012</v>
      </c>
    </row>
    <row r="144" spans="1:6" ht="12.75">
      <c r="A144"/>
      <c r="C144" s="317">
        <v>3000010002</v>
      </c>
      <c r="D144" s="315" t="s">
        <v>268</v>
      </c>
      <c r="E144" s="316" t="s">
        <v>165</v>
      </c>
      <c r="F144" s="327">
        <v>7599.13</v>
      </c>
    </row>
    <row r="145" spans="1:6" ht="12.75">
      <c r="A145"/>
      <c r="C145" s="317">
        <v>3000010003</v>
      </c>
      <c r="D145" s="315" t="s">
        <v>269</v>
      </c>
      <c r="E145" s="316" t="s">
        <v>165</v>
      </c>
      <c r="F145" s="327">
        <v>82368.61</v>
      </c>
    </row>
    <row r="146" spans="1:6" ht="12.75">
      <c r="A146"/>
      <c r="C146" s="317">
        <v>3000010004</v>
      </c>
      <c r="D146" s="315" t="s">
        <v>167</v>
      </c>
      <c r="E146" s="316" t="s">
        <v>165</v>
      </c>
      <c r="F146" s="327">
        <v>4526.52</v>
      </c>
    </row>
    <row r="147" spans="1:6" ht="12.75">
      <c r="A147"/>
      <c r="C147" s="317">
        <v>3000010006</v>
      </c>
      <c r="D147" s="315" t="s">
        <v>168</v>
      </c>
      <c r="E147" s="316" t="s">
        <v>165</v>
      </c>
      <c r="F147" s="327">
        <v>0</v>
      </c>
    </row>
    <row r="148" spans="1:6" ht="12.75">
      <c r="A148"/>
      <c r="C148" s="317">
        <v>3000010008</v>
      </c>
      <c r="D148" s="315" t="s">
        <v>270</v>
      </c>
      <c r="E148" s="316" t="s">
        <v>165</v>
      </c>
      <c r="F148" s="327">
        <v>3890.85</v>
      </c>
    </row>
    <row r="149" spans="1:6" ht="12.75">
      <c r="A149"/>
      <c r="C149" s="317">
        <v>3000010010</v>
      </c>
      <c r="D149" s="315" t="s">
        <v>169</v>
      </c>
      <c r="E149" s="316" t="s">
        <v>165</v>
      </c>
      <c r="F149" s="327">
        <v>14098.2</v>
      </c>
    </row>
    <row r="150" spans="1:6" ht="12.75">
      <c r="A150"/>
      <c r="C150" s="317">
        <v>3000010011</v>
      </c>
      <c r="D150" s="315" t="s">
        <v>170</v>
      </c>
      <c r="E150" s="316" t="s">
        <v>165</v>
      </c>
      <c r="F150" s="327">
        <v>6483.21</v>
      </c>
    </row>
    <row r="151" spans="1:6" ht="26.25">
      <c r="A151"/>
      <c r="C151" s="317">
        <v>3000010012</v>
      </c>
      <c r="D151" s="315" t="s">
        <v>271</v>
      </c>
      <c r="E151" s="316" t="s">
        <v>165</v>
      </c>
      <c r="F151" s="327">
        <v>3417.8</v>
      </c>
    </row>
    <row r="152" spans="1:6" ht="12.75">
      <c r="A152"/>
      <c r="C152" s="317">
        <v>3000010013</v>
      </c>
      <c r="D152" s="315" t="s">
        <v>171</v>
      </c>
      <c r="E152" s="316" t="s">
        <v>165</v>
      </c>
      <c r="F152" s="327">
        <v>25385222.52</v>
      </c>
    </row>
    <row r="153" spans="1:6" ht="12.75">
      <c r="A153"/>
      <c r="C153" s="317">
        <v>3000010014</v>
      </c>
      <c r="D153" s="315" t="s">
        <v>172</v>
      </c>
      <c r="E153" s="316" t="s">
        <v>165</v>
      </c>
      <c r="F153" s="327">
        <v>555278.05</v>
      </c>
    </row>
    <row r="154" spans="1:6" ht="12.75">
      <c r="A154"/>
      <c r="C154" s="317">
        <v>3001010001</v>
      </c>
      <c r="D154" s="315" t="s">
        <v>672</v>
      </c>
      <c r="E154" s="316" t="s">
        <v>165</v>
      </c>
      <c r="F154" s="327">
        <v>6294.6</v>
      </c>
    </row>
    <row r="155" spans="1:6" ht="26.25">
      <c r="A155"/>
      <c r="C155" s="317">
        <v>3001010002</v>
      </c>
      <c r="D155" s="315" t="s">
        <v>174</v>
      </c>
      <c r="E155" s="316" t="s">
        <v>165</v>
      </c>
      <c r="F155" s="327">
        <v>25903.86</v>
      </c>
    </row>
    <row r="156" spans="1:6" ht="12.75">
      <c r="A156"/>
      <c r="C156" s="317">
        <v>3001010003</v>
      </c>
      <c r="D156" s="315" t="s">
        <v>175</v>
      </c>
      <c r="E156" s="316" t="s">
        <v>165</v>
      </c>
      <c r="F156" s="327">
        <v>70723.6</v>
      </c>
    </row>
    <row r="157" spans="1:6" ht="12.75">
      <c r="A157"/>
      <c r="C157" s="317">
        <v>3001010006</v>
      </c>
      <c r="D157" s="315" t="s">
        <v>176</v>
      </c>
      <c r="E157" s="316" t="s">
        <v>165</v>
      </c>
      <c r="F157" s="327">
        <v>16040.06</v>
      </c>
    </row>
    <row r="158" spans="1:6" ht="26.25">
      <c r="A158"/>
      <c r="C158" s="317">
        <v>3001010008</v>
      </c>
      <c r="D158" s="315" t="s">
        <v>673</v>
      </c>
      <c r="E158" s="316" t="s">
        <v>165</v>
      </c>
      <c r="F158" s="328">
        <v>47334.09</v>
      </c>
    </row>
    <row r="159" spans="1:6" ht="12.75">
      <c r="A159"/>
      <c r="C159" s="317">
        <v>3001020005</v>
      </c>
      <c r="D159" s="315" t="s">
        <v>674</v>
      </c>
      <c r="E159" s="316" t="s">
        <v>165</v>
      </c>
      <c r="F159" s="328">
        <v>0</v>
      </c>
    </row>
    <row r="160" spans="1:6" ht="12.75">
      <c r="A160"/>
      <c r="C160" s="317">
        <v>3001020007</v>
      </c>
      <c r="D160" s="315" t="s">
        <v>675</v>
      </c>
      <c r="E160" s="316" t="s">
        <v>165</v>
      </c>
      <c r="F160" s="328">
        <v>2951.43</v>
      </c>
    </row>
    <row r="161" spans="1:6" ht="12.75">
      <c r="A161"/>
      <c r="C161" s="317">
        <v>3001020008</v>
      </c>
      <c r="D161" s="315" t="s">
        <v>676</v>
      </c>
      <c r="E161" s="316" t="s">
        <v>165</v>
      </c>
      <c r="F161" s="328">
        <v>74.83</v>
      </c>
    </row>
    <row r="162" spans="1:6" ht="12.75">
      <c r="A162"/>
      <c r="C162" s="317">
        <v>3001020015</v>
      </c>
      <c r="D162" s="315" t="s">
        <v>179</v>
      </c>
      <c r="E162" s="316" t="s">
        <v>165</v>
      </c>
      <c r="F162" s="327">
        <v>404.83</v>
      </c>
    </row>
    <row r="163" spans="1:6" ht="12.75">
      <c r="A163"/>
      <c r="C163" s="317">
        <v>3001020017</v>
      </c>
      <c r="D163" s="315" t="s">
        <v>180</v>
      </c>
      <c r="E163" s="316" t="s">
        <v>165</v>
      </c>
      <c r="F163" s="327">
        <v>7</v>
      </c>
    </row>
    <row r="164" spans="1:6" ht="12.75">
      <c r="A164"/>
      <c r="C164" s="317">
        <v>3001020018</v>
      </c>
      <c r="D164" s="315" t="s">
        <v>181</v>
      </c>
      <c r="E164" s="316" t="s">
        <v>165</v>
      </c>
      <c r="F164" s="327">
        <v>2976.27</v>
      </c>
    </row>
    <row r="165" spans="1:6" ht="12.75">
      <c r="A165"/>
      <c r="C165" s="317">
        <v>3001020019</v>
      </c>
      <c r="D165" s="315" t="s">
        <v>276</v>
      </c>
      <c r="E165" s="316" t="s">
        <v>165</v>
      </c>
      <c r="F165" s="327">
        <v>0</v>
      </c>
    </row>
    <row r="166" spans="1:6" ht="12.75">
      <c r="A166"/>
      <c r="C166" s="317">
        <v>3001020020</v>
      </c>
      <c r="D166" s="315" t="s">
        <v>182</v>
      </c>
      <c r="E166" s="316" t="s">
        <v>165</v>
      </c>
      <c r="F166" s="327">
        <v>140.59</v>
      </c>
    </row>
    <row r="167" spans="1:6" ht="12.75">
      <c r="A167"/>
      <c r="C167" s="317">
        <v>3001030003</v>
      </c>
      <c r="D167" s="315" t="s">
        <v>279</v>
      </c>
      <c r="E167" s="316" t="s">
        <v>165</v>
      </c>
      <c r="F167" s="327">
        <v>275432.95</v>
      </c>
    </row>
    <row r="168" spans="1:6" ht="12.75">
      <c r="A168"/>
      <c r="C168" s="317">
        <v>3001030004</v>
      </c>
      <c r="D168" s="315" t="s">
        <v>184</v>
      </c>
      <c r="E168" s="316" t="s">
        <v>165</v>
      </c>
      <c r="F168" s="327">
        <v>79087.28</v>
      </c>
    </row>
    <row r="169" spans="1:6" ht="12.75">
      <c r="A169"/>
      <c r="C169" s="317">
        <v>3001030005</v>
      </c>
      <c r="D169" s="315" t="s">
        <v>677</v>
      </c>
      <c r="E169" s="316" t="s">
        <v>165</v>
      </c>
      <c r="F169" s="327">
        <v>5769.22</v>
      </c>
    </row>
    <row r="170" spans="1:6" ht="12.75">
      <c r="A170"/>
      <c r="C170" s="317">
        <v>3001030007</v>
      </c>
      <c r="D170" s="315" t="s">
        <v>186</v>
      </c>
      <c r="E170" s="316" t="s">
        <v>165</v>
      </c>
      <c r="F170" s="327">
        <v>194467.6</v>
      </c>
    </row>
    <row r="171" spans="1:6" ht="12.75">
      <c r="A171"/>
      <c r="C171" s="317">
        <v>3001030009</v>
      </c>
      <c r="D171" s="315" t="s">
        <v>187</v>
      </c>
      <c r="E171" s="316" t="s">
        <v>165</v>
      </c>
      <c r="F171" s="327">
        <v>142632.2</v>
      </c>
    </row>
    <row r="172" spans="1:6" ht="12.75">
      <c r="A172"/>
      <c r="C172" s="317">
        <v>3001030010</v>
      </c>
      <c r="D172" s="315" t="s">
        <v>188</v>
      </c>
      <c r="E172" s="316" t="s">
        <v>165</v>
      </c>
      <c r="F172" s="327">
        <v>200085.28</v>
      </c>
    </row>
    <row r="173" spans="1:6" ht="26.25">
      <c r="A173"/>
      <c r="C173" s="317">
        <v>3001030011</v>
      </c>
      <c r="D173" s="315" t="s">
        <v>678</v>
      </c>
      <c r="E173" s="316" t="s">
        <v>165</v>
      </c>
      <c r="F173" s="327">
        <v>37963.81</v>
      </c>
    </row>
    <row r="174" spans="1:6" ht="26.25">
      <c r="A174"/>
      <c r="C174" s="317">
        <v>3001030012</v>
      </c>
      <c r="D174" s="315" t="s">
        <v>679</v>
      </c>
      <c r="E174" s="316" t="s">
        <v>165</v>
      </c>
      <c r="F174" s="327">
        <v>9278.09</v>
      </c>
    </row>
    <row r="175" spans="1:6" ht="12.75">
      <c r="A175"/>
      <c r="C175" s="317">
        <v>3001030013</v>
      </c>
      <c r="D175" s="315" t="s">
        <v>680</v>
      </c>
      <c r="E175" s="316" t="s">
        <v>165</v>
      </c>
      <c r="F175" s="327">
        <v>452505.58</v>
      </c>
    </row>
    <row r="176" spans="1:6" ht="26.25">
      <c r="A176"/>
      <c r="C176" s="317">
        <v>3001030014</v>
      </c>
      <c r="D176" s="315" t="s">
        <v>681</v>
      </c>
      <c r="E176" s="316" t="s">
        <v>165</v>
      </c>
      <c r="F176" s="327">
        <v>930.68</v>
      </c>
    </row>
    <row r="177" spans="3:6" s="7" customFormat="1" ht="12.75">
      <c r="C177" s="317">
        <v>3001030018</v>
      </c>
      <c r="D177" s="315" t="s">
        <v>191</v>
      </c>
      <c r="E177" s="316" t="s">
        <v>165</v>
      </c>
      <c r="F177" s="327">
        <v>188819.87</v>
      </c>
    </row>
    <row r="178" spans="1:6" ht="12.75">
      <c r="A178"/>
      <c r="C178" s="317">
        <v>3001030019</v>
      </c>
      <c r="D178" s="315" t="s">
        <v>192</v>
      </c>
      <c r="E178" s="316" t="s">
        <v>165</v>
      </c>
      <c r="F178" s="327">
        <v>1961.48</v>
      </c>
    </row>
    <row r="179" spans="1:6" ht="12.75">
      <c r="A179"/>
      <c r="C179" s="317">
        <v>3001030022</v>
      </c>
      <c r="D179" s="315" t="s">
        <v>299</v>
      </c>
      <c r="E179" s="316" t="s">
        <v>165</v>
      </c>
      <c r="F179" s="327">
        <v>32872.57</v>
      </c>
    </row>
    <row r="180" spans="3:6" s="7" customFormat="1" ht="12.75">
      <c r="C180" s="317">
        <v>3001030023</v>
      </c>
      <c r="D180" s="315" t="s">
        <v>193</v>
      </c>
      <c r="E180" s="316" t="s">
        <v>165</v>
      </c>
      <c r="F180" s="327">
        <v>9411836.94</v>
      </c>
    </row>
    <row r="181" spans="1:6" ht="12.75">
      <c r="A181"/>
      <c r="C181" s="317">
        <v>3001030026</v>
      </c>
      <c r="D181" s="315" t="s">
        <v>302</v>
      </c>
      <c r="E181" s="316" t="s">
        <v>165</v>
      </c>
      <c r="F181" s="327">
        <v>379.25</v>
      </c>
    </row>
    <row r="182" spans="1:6" ht="12.75">
      <c r="A182"/>
      <c r="C182" s="317">
        <v>3002000001</v>
      </c>
      <c r="D182" s="315" t="s">
        <v>194</v>
      </c>
      <c r="E182" s="316" t="s">
        <v>165</v>
      </c>
      <c r="F182" s="327">
        <v>2341965.43</v>
      </c>
    </row>
    <row r="183" spans="1:6" ht="12.75">
      <c r="A183"/>
      <c r="C183" s="317">
        <v>3003000005</v>
      </c>
      <c r="D183" s="315" t="s">
        <v>683</v>
      </c>
      <c r="E183" s="316" t="s">
        <v>165</v>
      </c>
      <c r="F183" s="327">
        <v>0</v>
      </c>
    </row>
    <row r="184" spans="1:6" ht="12.75">
      <c r="A184"/>
      <c r="C184" s="317">
        <v>3003000007</v>
      </c>
      <c r="D184" s="315" t="s">
        <v>684</v>
      </c>
      <c r="E184" s="316" t="s">
        <v>165</v>
      </c>
      <c r="F184" s="327">
        <v>0</v>
      </c>
    </row>
    <row r="185" spans="1:6" ht="26.25">
      <c r="A185"/>
      <c r="C185" s="317">
        <v>3003000010</v>
      </c>
      <c r="D185" s="315" t="s">
        <v>685</v>
      </c>
      <c r="E185" s="316" t="s">
        <v>165</v>
      </c>
      <c r="F185" s="327">
        <v>0</v>
      </c>
    </row>
    <row r="186" spans="1:6" ht="12.75">
      <c r="A186"/>
      <c r="C186" s="317">
        <v>3003010001</v>
      </c>
      <c r="D186" s="315" t="s">
        <v>317</v>
      </c>
      <c r="E186" s="316" t="s">
        <v>165</v>
      </c>
      <c r="F186" s="327">
        <v>113061.73</v>
      </c>
    </row>
    <row r="187" spans="3:6" s="7" customFormat="1" ht="13.5" thickBot="1">
      <c r="C187" s="318"/>
      <c r="D187" s="319"/>
      <c r="E187" s="320" t="s">
        <v>165</v>
      </c>
      <c r="F187" s="329">
        <f>SUM(F144:F186)</f>
        <v>39724786.00999999</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3"/>
  <sheetViews>
    <sheetView zoomScalePageLayoutView="0" workbookViewId="0" topLeftCell="A4">
      <selection activeCell="C17" sqref="C17:D23"/>
    </sheetView>
  </sheetViews>
  <sheetFormatPr defaultColWidth="8.8515625" defaultRowHeight="12.75"/>
  <cols>
    <col min="1" max="1" width="11.00390625" style="52" bestFit="1" customWidth="1"/>
    <col min="2" max="2" width="33.7109375" style="52" customWidth="1"/>
    <col min="3" max="3" width="25.140625" style="250" customWidth="1"/>
    <col min="4" max="4" width="8.8515625" style="52" customWidth="1"/>
    <col min="5" max="5" width="10.8515625" style="52" bestFit="1" customWidth="1"/>
    <col min="6" max="6" width="8.8515625" style="52" customWidth="1"/>
    <col min="7" max="7" width="10.140625" style="52" bestFit="1" customWidth="1"/>
    <col min="8" max="8" width="12.7109375" style="52" bestFit="1" customWidth="1"/>
    <col min="9" max="16384" width="8.8515625" style="52" customWidth="1"/>
  </cols>
  <sheetData>
    <row r="1" spans="1:3" ht="12.75">
      <c r="A1" s="251">
        <v>53</v>
      </c>
      <c r="B1" s="252" t="s">
        <v>740</v>
      </c>
      <c r="C1" s="253">
        <v>1337063.6</v>
      </c>
    </row>
    <row r="2" spans="1:3" ht="25.5">
      <c r="A2" s="251">
        <v>5300</v>
      </c>
      <c r="B2" s="252" t="s">
        <v>741</v>
      </c>
      <c r="C2" s="253">
        <v>318.84</v>
      </c>
    </row>
    <row r="3" spans="1:3" ht="25.5">
      <c r="A3" s="251">
        <v>5303</v>
      </c>
      <c r="B3" s="252" t="s">
        <v>742</v>
      </c>
      <c r="C3" s="253">
        <v>73138.82</v>
      </c>
    </row>
    <row r="4" spans="1:3" ht="25.5">
      <c r="A4" s="251">
        <v>5320</v>
      </c>
      <c r="B4" s="252" t="s">
        <v>758</v>
      </c>
      <c r="C4" s="253">
        <v>1263605.94</v>
      </c>
    </row>
    <row r="5" spans="1:3" ht="25.5">
      <c r="A5" s="251">
        <v>530000</v>
      </c>
      <c r="B5" s="252" t="s">
        <v>741</v>
      </c>
      <c r="C5" s="253">
        <v>318.84</v>
      </c>
    </row>
    <row r="6" spans="1:3" ht="38.25">
      <c r="A6" s="251">
        <v>530307</v>
      </c>
      <c r="B6" s="252" t="s">
        <v>748</v>
      </c>
      <c r="C6" s="253">
        <v>73138.82</v>
      </c>
    </row>
    <row r="7" spans="1:3" ht="12.75">
      <c r="A7" s="251">
        <v>532000</v>
      </c>
      <c r="B7" s="252" t="s">
        <v>759</v>
      </c>
      <c r="C7" s="253">
        <v>1263605.94</v>
      </c>
    </row>
    <row r="8" spans="1:3" ht="25.5">
      <c r="A8" s="251">
        <v>5300000001</v>
      </c>
      <c r="B8" s="252" t="s">
        <v>741</v>
      </c>
      <c r="C8" s="253">
        <v>318.84</v>
      </c>
    </row>
    <row r="9" spans="1:3" ht="38.25">
      <c r="A9" s="251">
        <v>5303070000</v>
      </c>
      <c r="B9" s="252" t="s">
        <v>749</v>
      </c>
      <c r="C9" s="253">
        <v>73138.82</v>
      </c>
    </row>
    <row r="10" spans="1:3" ht="25.5">
      <c r="A10" s="251">
        <v>5320000003</v>
      </c>
      <c r="B10" s="252" t="s">
        <v>760</v>
      </c>
      <c r="C10" s="253">
        <v>51462.07</v>
      </c>
    </row>
    <row r="11" spans="1:3" ht="12.75">
      <c r="A11" s="251">
        <v>5320000005</v>
      </c>
      <c r="B11" s="252" t="s">
        <v>761</v>
      </c>
      <c r="C11" s="253">
        <v>389285.07</v>
      </c>
    </row>
    <row r="12" spans="1:3" ht="12.75">
      <c r="A12" s="251">
        <v>5320000015</v>
      </c>
      <c r="B12" s="252" t="s">
        <v>764</v>
      </c>
      <c r="C12" s="253">
        <v>7593.46</v>
      </c>
    </row>
    <row r="13" spans="1:3" ht="12.75">
      <c r="A13" s="251">
        <v>5320000017</v>
      </c>
      <c r="B13" s="252" t="s">
        <v>765</v>
      </c>
      <c r="C13" s="253">
        <v>789500.3</v>
      </c>
    </row>
    <row r="14" spans="1:3" ht="12.75">
      <c r="A14" s="251">
        <v>5320000018</v>
      </c>
      <c r="B14" s="252" t="s">
        <v>766</v>
      </c>
      <c r="C14" s="253">
        <v>25135.29</v>
      </c>
    </row>
    <row r="15" spans="1:3" ht="12.75">
      <c r="A15" s="251">
        <v>5320000019</v>
      </c>
      <c r="B15" s="252" t="s">
        <v>767</v>
      </c>
      <c r="C15" s="253">
        <v>629.75</v>
      </c>
    </row>
    <row r="17" spans="2:8" ht="12.75" thickBot="1">
      <c r="B17" s="499">
        <v>10262979.3</v>
      </c>
      <c r="C17" s="500">
        <v>0</v>
      </c>
      <c r="D17" s="500">
        <v>0</v>
      </c>
      <c r="E17" s="499">
        <v>10262979.3</v>
      </c>
      <c r="G17" s="346">
        <f aca="true" t="shared" si="0" ref="G17:G23">E17-B17+D17</f>
        <v>0</v>
      </c>
      <c r="H17" s="346">
        <f aca="true" t="shared" si="1" ref="H17:H23">B17+G17-D17-E17</f>
        <v>0</v>
      </c>
    </row>
    <row r="18" spans="2:8" ht="15" thickBot="1">
      <c r="B18" s="499">
        <v>12314447.77</v>
      </c>
      <c r="C18" s="501">
        <v>42578.45000000112</v>
      </c>
      <c r="D18" s="500">
        <v>0</v>
      </c>
      <c r="E18" s="499">
        <v>12357026.22</v>
      </c>
      <c r="G18" s="346">
        <f t="shared" si="0"/>
        <v>42578.45000000112</v>
      </c>
      <c r="H18" s="346">
        <f t="shared" si="1"/>
        <v>0</v>
      </c>
    </row>
    <row r="19" spans="2:8" ht="15" thickBot="1">
      <c r="B19" s="499">
        <v>9254277.24</v>
      </c>
      <c r="C19" s="501">
        <v>550435.3000000006</v>
      </c>
      <c r="D19" s="502">
        <v>31289.16</v>
      </c>
      <c r="E19" s="499">
        <v>9773423.38</v>
      </c>
      <c r="G19" s="346">
        <f t="shared" si="0"/>
        <v>550435.3000000006</v>
      </c>
      <c r="H19" s="346">
        <f t="shared" si="1"/>
        <v>0</v>
      </c>
    </row>
    <row r="20" spans="2:8" ht="15" thickBot="1">
      <c r="B20" s="499">
        <v>352388.75</v>
      </c>
      <c r="C20" s="501">
        <v>0</v>
      </c>
      <c r="D20" s="503">
        <v>0</v>
      </c>
      <c r="E20" s="499">
        <v>352388.75</v>
      </c>
      <c r="G20" s="346">
        <f t="shared" si="0"/>
        <v>0</v>
      </c>
      <c r="H20" s="346">
        <f t="shared" si="1"/>
        <v>0</v>
      </c>
    </row>
    <row r="21" spans="2:8" ht="15" thickBot="1">
      <c r="B21" s="499">
        <v>3373095.55</v>
      </c>
      <c r="C21" s="501">
        <v>360204.29000000027</v>
      </c>
      <c r="D21" s="499">
        <v>22246.53</v>
      </c>
      <c r="E21" s="499">
        <v>3711053.31</v>
      </c>
      <c r="G21" s="346">
        <f t="shared" si="0"/>
        <v>360204.29000000027</v>
      </c>
      <c r="H21" s="346">
        <f t="shared" si="1"/>
        <v>0</v>
      </c>
    </row>
    <row r="22" spans="2:8" ht="12.75" thickBot="1">
      <c r="B22" s="499">
        <v>752575.74</v>
      </c>
      <c r="C22" s="499">
        <v>35000</v>
      </c>
      <c r="D22" s="500">
        <v>0</v>
      </c>
      <c r="E22" s="499">
        <v>787575.74</v>
      </c>
      <c r="G22" s="346">
        <f t="shared" si="0"/>
        <v>35000</v>
      </c>
      <c r="H22" s="346">
        <f t="shared" si="1"/>
        <v>0</v>
      </c>
    </row>
    <row r="23" spans="2:8" ht="12.75" thickBot="1">
      <c r="B23" s="504">
        <v>36309764.35</v>
      </c>
      <c r="C23" s="504">
        <v>988488.0400000014</v>
      </c>
      <c r="D23" s="504">
        <v>53535.69</v>
      </c>
      <c r="E23" s="504">
        <v>37244716.7</v>
      </c>
      <c r="G23" s="346">
        <f t="shared" si="0"/>
        <v>988488.0400000014</v>
      </c>
      <c r="H23" s="346">
        <f t="shared" si="1"/>
        <v>0</v>
      </c>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74"/>
  <sheetViews>
    <sheetView zoomScalePageLayoutView="0" workbookViewId="0" topLeftCell="A28">
      <selection activeCell="A24" sqref="A24:C74"/>
    </sheetView>
  </sheetViews>
  <sheetFormatPr defaultColWidth="9.140625" defaultRowHeight="12.75"/>
  <cols>
    <col min="1" max="1" width="51.7109375" style="0" customWidth="1"/>
    <col min="2" max="2" width="2.00390625" style="0" bestFit="1" customWidth="1"/>
    <col min="3" max="4" width="29.7109375" style="0" customWidth="1"/>
  </cols>
  <sheetData>
    <row r="1" spans="2:3" ht="12.75" thickBot="1">
      <c r="B1" s="254" t="s">
        <v>165</v>
      </c>
      <c r="C1" s="259" t="e">
        <f>#REF!</f>
        <v>#REF!</v>
      </c>
    </row>
    <row r="2" spans="1:3" ht="25.5" thickBot="1">
      <c r="A2" s="255" t="s">
        <v>911</v>
      </c>
      <c r="B2" s="242" t="s">
        <v>165</v>
      </c>
      <c r="C2" s="256"/>
    </row>
    <row r="3" spans="1:3" ht="38.25" thickBot="1">
      <c r="A3" s="255" t="s">
        <v>909</v>
      </c>
      <c r="B3" s="242" t="s">
        <v>165</v>
      </c>
      <c r="C3" s="257"/>
    </row>
    <row r="4" spans="1:3" ht="12.75" thickBot="1">
      <c r="A4" s="255" t="s">
        <v>969</v>
      </c>
      <c r="B4" s="242" t="s">
        <v>165</v>
      </c>
      <c r="C4" s="257"/>
    </row>
    <row r="5" spans="1:3" ht="12.75" thickBot="1">
      <c r="A5" s="255" t="s">
        <v>970</v>
      </c>
      <c r="B5" s="242" t="s">
        <v>165</v>
      </c>
      <c r="C5" s="257"/>
    </row>
    <row r="6" spans="1:3" ht="12.75" thickBot="1">
      <c r="A6" s="255" t="s">
        <v>971</v>
      </c>
      <c r="B6" s="242" t="s">
        <v>165</v>
      </c>
      <c r="C6" s="257"/>
    </row>
    <row r="7" spans="1:3" ht="25.5" thickBot="1">
      <c r="A7" s="255" t="s">
        <v>910</v>
      </c>
      <c r="B7" s="242" t="s">
        <v>165</v>
      </c>
      <c r="C7" s="257"/>
    </row>
    <row r="8" spans="1:3" ht="12.75" thickBot="1">
      <c r="A8" s="255" t="s">
        <v>972</v>
      </c>
      <c r="B8" s="242" t="s">
        <v>165</v>
      </c>
      <c r="C8" s="257"/>
    </row>
    <row r="9" spans="1:3" ht="25.5" thickBot="1">
      <c r="A9" s="255" t="s">
        <v>908</v>
      </c>
      <c r="B9" s="242" t="s">
        <v>165</v>
      </c>
      <c r="C9" s="257"/>
    </row>
    <row r="10" spans="1:3" ht="12.75" thickBot="1">
      <c r="A10" s="255" t="s">
        <v>973</v>
      </c>
      <c r="B10" s="242" t="s">
        <v>165</v>
      </c>
      <c r="C10" s="257"/>
    </row>
    <row r="11" spans="1:3" ht="12.75" thickBot="1">
      <c r="A11" s="255" t="s">
        <v>974</v>
      </c>
      <c r="B11" s="242" t="s">
        <v>165</v>
      </c>
      <c r="C11" s="257"/>
    </row>
    <row r="12" spans="1:3" ht="12.75" thickBot="1">
      <c r="A12" s="255" t="s">
        <v>975</v>
      </c>
      <c r="B12" s="242" t="s">
        <v>165</v>
      </c>
      <c r="C12" s="257"/>
    </row>
    <row r="13" spans="1:3" ht="12.75" thickBot="1">
      <c r="A13" s="255" t="s">
        <v>976</v>
      </c>
      <c r="B13" s="242" t="s">
        <v>165</v>
      </c>
      <c r="C13" s="257"/>
    </row>
    <row r="14" spans="1:3" ht="12.75" thickBot="1">
      <c r="A14" s="255" t="s">
        <v>977</v>
      </c>
      <c r="B14" s="242" t="s">
        <v>165</v>
      </c>
      <c r="C14" s="257"/>
    </row>
    <row r="15" spans="1:3" ht="12.75" thickBot="1">
      <c r="A15" s="255" t="s">
        <v>978</v>
      </c>
      <c r="B15" s="242" t="s">
        <v>165</v>
      </c>
      <c r="C15" s="257"/>
    </row>
    <row r="16" spans="1:3" ht="25.5" thickBot="1">
      <c r="A16" s="255" t="s">
        <v>905</v>
      </c>
      <c r="B16" s="242" t="s">
        <v>165</v>
      </c>
      <c r="C16" s="257"/>
    </row>
    <row r="17" spans="1:3" ht="12.75" thickBot="1">
      <c r="A17" s="255" t="s">
        <v>979</v>
      </c>
      <c r="B17" s="242" t="s">
        <v>165</v>
      </c>
      <c r="C17" s="257"/>
    </row>
    <row r="18" spans="1:3" ht="12.75" thickBot="1">
      <c r="A18" s="255" t="s">
        <v>980</v>
      </c>
      <c r="B18" s="242" t="s">
        <v>165</v>
      </c>
      <c r="C18" s="257"/>
    </row>
    <row r="19" spans="1:3" ht="25.5" thickBot="1">
      <c r="A19" s="255" t="s">
        <v>981</v>
      </c>
      <c r="B19" s="242" t="s">
        <v>165</v>
      </c>
      <c r="C19" s="257"/>
    </row>
    <row r="20" spans="1:3" ht="12.75" thickBot="1">
      <c r="A20" s="255" t="s">
        <v>982</v>
      </c>
      <c r="B20" s="242" t="s">
        <v>165</v>
      </c>
      <c r="C20" s="257"/>
    </row>
    <row r="21" spans="1:3" ht="13.5" thickBot="1">
      <c r="A21" s="237"/>
      <c r="B21" s="242"/>
      <c r="C21" s="258">
        <v>80036946.96</v>
      </c>
    </row>
    <row r="24" spans="1:3" ht="12.75">
      <c r="A24" s="42">
        <v>730121</v>
      </c>
      <c r="B24" t="s">
        <v>886</v>
      </c>
      <c r="C24" s="79">
        <v>18234182.16</v>
      </c>
    </row>
    <row r="25" spans="1:3" ht="12.75">
      <c r="A25" s="42">
        <v>730221</v>
      </c>
      <c r="B25" t="s">
        <v>898</v>
      </c>
      <c r="C25" s="79">
        <v>52404.62</v>
      </c>
    </row>
    <row r="26" spans="1:3" ht="12.75">
      <c r="A26" s="42">
        <v>730321</v>
      </c>
      <c r="B26" t="s">
        <v>900</v>
      </c>
      <c r="C26" s="79">
        <v>90360.92</v>
      </c>
    </row>
    <row r="27" spans="1:3" ht="12.75">
      <c r="A27" s="42">
        <v>730421</v>
      </c>
      <c r="B27" t="s">
        <v>903</v>
      </c>
      <c r="C27" s="79">
        <v>600453.13</v>
      </c>
    </row>
    <row r="28" spans="1:3" ht="12.75">
      <c r="A28" s="42">
        <v>730811</v>
      </c>
      <c r="B28" t="s">
        <v>906</v>
      </c>
      <c r="C28" s="79">
        <v>1357558.2</v>
      </c>
    </row>
    <row r="29" spans="1:3" ht="12.75">
      <c r="A29" s="42">
        <v>739999</v>
      </c>
      <c r="B29" t="s">
        <v>913</v>
      </c>
      <c r="C29" s="79">
        <v>10751972.51</v>
      </c>
    </row>
    <row r="30" spans="1:3" ht="12.75">
      <c r="A30" s="42">
        <v>740002</v>
      </c>
      <c r="B30" t="s">
        <v>916</v>
      </c>
      <c r="C30" s="79">
        <v>77305.42</v>
      </c>
    </row>
    <row r="31" spans="1:3" ht="12.75">
      <c r="A31" s="42">
        <v>740003</v>
      </c>
      <c r="B31" t="s">
        <v>918</v>
      </c>
      <c r="C31" s="79">
        <v>55127009.38</v>
      </c>
    </row>
    <row r="32" spans="1:3" ht="12.75">
      <c r="A32" s="42">
        <v>740302</v>
      </c>
      <c r="B32" t="s">
        <v>920</v>
      </c>
      <c r="C32" s="79">
        <v>5502.57</v>
      </c>
    </row>
    <row r="33" spans="1:3" ht="12.75">
      <c r="A33" s="42">
        <v>740900</v>
      </c>
      <c r="B33" t="s">
        <v>923</v>
      </c>
      <c r="C33" s="79">
        <v>0</v>
      </c>
    </row>
    <row r="34" spans="1:3" ht="12.75">
      <c r="A34" s="42">
        <v>750501</v>
      </c>
      <c r="B34" t="s">
        <v>926</v>
      </c>
      <c r="C34" s="79">
        <v>5959.86</v>
      </c>
    </row>
    <row r="35" spans="1:3" ht="12.75">
      <c r="A35" s="42">
        <v>752009</v>
      </c>
      <c r="B35" t="s">
        <v>929</v>
      </c>
      <c r="C35" s="79">
        <v>492.8</v>
      </c>
    </row>
    <row r="36" spans="1:3" ht="12.75">
      <c r="A36" s="42">
        <v>752010</v>
      </c>
      <c r="B36" t="s">
        <v>931</v>
      </c>
      <c r="C36" s="79">
        <v>998.19</v>
      </c>
    </row>
    <row r="37" spans="1:3" ht="12.75">
      <c r="A37" s="42">
        <v>752011</v>
      </c>
      <c r="B37" t="s">
        <v>933</v>
      </c>
      <c r="C37" s="79">
        <v>6314.42</v>
      </c>
    </row>
    <row r="38" spans="1:3" ht="12.75">
      <c r="A38" s="42">
        <v>760000</v>
      </c>
      <c r="B38" t="s">
        <v>936</v>
      </c>
      <c r="C38" s="79">
        <v>167094.26</v>
      </c>
    </row>
    <row r="39" spans="1:3" ht="409.5">
      <c r="A39" s="42">
        <v>7100002100</v>
      </c>
      <c r="B39" s="247" t="s">
        <v>884</v>
      </c>
      <c r="C39" s="79">
        <v>492</v>
      </c>
    </row>
    <row r="40" spans="1:3" ht="12.75">
      <c r="A40" s="42">
        <v>7301210001</v>
      </c>
      <c r="B40" t="s">
        <v>887</v>
      </c>
      <c r="C40" s="79">
        <v>4103427.92</v>
      </c>
    </row>
    <row r="41" spans="1:3" ht="12.75">
      <c r="A41" s="42">
        <v>7301210002</v>
      </c>
      <c r="B41" t="s">
        <v>888</v>
      </c>
      <c r="C41" s="79">
        <v>4888972.73</v>
      </c>
    </row>
    <row r="42" spans="1:3" ht="12.75">
      <c r="A42" s="42">
        <v>7301210003</v>
      </c>
      <c r="B42" t="s">
        <v>889</v>
      </c>
      <c r="C42" s="79">
        <v>5568245.94</v>
      </c>
    </row>
    <row r="43" spans="1:3" ht="12.75">
      <c r="A43" s="42">
        <v>7301210004</v>
      </c>
      <c r="B43" t="s">
        <v>890</v>
      </c>
      <c r="C43" s="79">
        <v>888777.38</v>
      </c>
    </row>
    <row r="44" spans="1:3" ht="12.75">
      <c r="A44" s="42">
        <v>7301210005</v>
      </c>
      <c r="B44" t="s">
        <v>891</v>
      </c>
      <c r="C44" s="79">
        <v>1011885.77</v>
      </c>
    </row>
    <row r="45" spans="1:3" ht="12.75">
      <c r="A45" s="42">
        <v>7301210007</v>
      </c>
      <c r="B45" t="s">
        <v>892</v>
      </c>
      <c r="C45" s="79">
        <v>258832.34</v>
      </c>
    </row>
    <row r="46" spans="1:3" ht="12.75">
      <c r="A46" s="42">
        <v>7301210008</v>
      </c>
      <c r="B46" t="s">
        <v>893</v>
      </c>
      <c r="C46" s="79">
        <v>367415.29</v>
      </c>
    </row>
    <row r="47" spans="1:3" ht="12.75">
      <c r="A47" s="42">
        <v>7301210009</v>
      </c>
      <c r="B47" t="s">
        <v>894</v>
      </c>
      <c r="C47" s="79">
        <v>878165</v>
      </c>
    </row>
    <row r="48" spans="1:3" ht="12.75">
      <c r="A48" s="42">
        <v>7301210010</v>
      </c>
      <c r="B48" t="s">
        <v>895</v>
      </c>
      <c r="C48" s="79">
        <v>158389.8</v>
      </c>
    </row>
    <row r="49" spans="1:3" ht="12.75">
      <c r="A49" s="42">
        <v>7301210099</v>
      </c>
      <c r="B49" t="s">
        <v>896</v>
      </c>
      <c r="C49" s="79">
        <v>110069.99</v>
      </c>
    </row>
    <row r="50" spans="1:3" ht="12.75">
      <c r="A50" s="42">
        <v>7302210004</v>
      </c>
      <c r="B50" t="s">
        <v>890</v>
      </c>
      <c r="C50" s="79">
        <v>15661.57</v>
      </c>
    </row>
    <row r="51" spans="1:3" ht="12.75">
      <c r="A51" s="42">
        <v>7302210099</v>
      </c>
      <c r="B51" t="s">
        <v>896</v>
      </c>
      <c r="C51" s="79">
        <v>36743.05</v>
      </c>
    </row>
    <row r="52" spans="1:3" ht="12.75">
      <c r="A52" s="42">
        <v>7303210099</v>
      </c>
      <c r="B52" t="s">
        <v>901</v>
      </c>
      <c r="C52" s="79">
        <v>90360.92</v>
      </c>
    </row>
    <row r="53" spans="1:3" ht="12.75">
      <c r="A53" s="42">
        <v>7304210001</v>
      </c>
      <c r="B53" t="s">
        <v>904</v>
      </c>
      <c r="C53" s="79">
        <v>9838.39</v>
      </c>
    </row>
    <row r="54" spans="1:3" ht="12.75">
      <c r="A54" s="42">
        <v>7304210002</v>
      </c>
      <c r="B54" t="s">
        <v>888</v>
      </c>
      <c r="C54" s="79">
        <v>13112.76</v>
      </c>
    </row>
    <row r="55" spans="1:3" ht="12.75">
      <c r="A55" s="42">
        <v>7304210003</v>
      </c>
      <c r="B55" t="s">
        <v>889</v>
      </c>
      <c r="C55" s="79">
        <v>38659.62</v>
      </c>
    </row>
    <row r="56" spans="1:3" ht="12.75">
      <c r="A56" s="42">
        <v>7304210004</v>
      </c>
      <c r="B56" t="s">
        <v>890</v>
      </c>
      <c r="C56" s="79">
        <v>322451.13</v>
      </c>
    </row>
    <row r="57" spans="1:3" ht="12.75">
      <c r="A57" s="42">
        <v>7304210005</v>
      </c>
      <c r="B57" t="s">
        <v>891</v>
      </c>
      <c r="C57" s="79">
        <v>939.1</v>
      </c>
    </row>
    <row r="58" spans="1:3" ht="12.75">
      <c r="A58" s="42">
        <v>7304210006</v>
      </c>
      <c r="B58" t="s">
        <v>905</v>
      </c>
      <c r="C58" s="79">
        <v>61253.55</v>
      </c>
    </row>
    <row r="59" spans="1:3" ht="12.75">
      <c r="A59" s="42">
        <v>7304210099</v>
      </c>
      <c r="B59" t="s">
        <v>896</v>
      </c>
      <c r="C59" s="79">
        <v>154198.58</v>
      </c>
    </row>
    <row r="60" spans="1:3" ht="12.75">
      <c r="A60" s="42">
        <v>7308112100</v>
      </c>
      <c r="B60" t="s">
        <v>907</v>
      </c>
      <c r="C60" s="79">
        <v>577350.85</v>
      </c>
    </row>
    <row r="61" spans="1:3" ht="12.75">
      <c r="A61" s="42">
        <v>7308112101</v>
      </c>
      <c r="B61" t="s">
        <v>908</v>
      </c>
      <c r="C61" s="79">
        <v>436474.19</v>
      </c>
    </row>
    <row r="62" spans="1:3" ht="12.75">
      <c r="A62" s="42">
        <v>7308112102</v>
      </c>
      <c r="B62" t="s">
        <v>909</v>
      </c>
      <c r="C62" s="79">
        <v>7329.24</v>
      </c>
    </row>
    <row r="63" spans="1:3" ht="12.75">
      <c r="A63" s="42">
        <v>7308112103</v>
      </c>
      <c r="B63" t="s">
        <v>910</v>
      </c>
      <c r="C63" s="79">
        <v>335059.14</v>
      </c>
    </row>
    <row r="64" spans="1:3" ht="12.75">
      <c r="A64" s="42">
        <v>7308112104</v>
      </c>
      <c r="B64" t="s">
        <v>911</v>
      </c>
      <c r="C64" s="79">
        <v>1344.78</v>
      </c>
    </row>
    <row r="65" spans="1:3" ht="12.75">
      <c r="A65" s="42">
        <v>7399999999</v>
      </c>
      <c r="B65" t="s">
        <v>914</v>
      </c>
      <c r="C65" s="79">
        <v>10751972.51</v>
      </c>
    </row>
    <row r="66" spans="1:3" ht="12.75">
      <c r="A66" s="42">
        <v>7400022101</v>
      </c>
      <c r="B66" t="s">
        <v>917</v>
      </c>
      <c r="C66" s="79">
        <v>77305.42</v>
      </c>
    </row>
    <row r="67" spans="1:3" ht="12.75">
      <c r="A67" s="42">
        <v>7400032100</v>
      </c>
      <c r="B67" t="s">
        <v>124</v>
      </c>
      <c r="C67" s="79">
        <v>55127009.38</v>
      </c>
    </row>
    <row r="68" spans="1:3" ht="12.75">
      <c r="A68" s="42">
        <v>7403022100</v>
      </c>
      <c r="B68" t="s">
        <v>921</v>
      </c>
      <c r="C68" s="79">
        <v>5502.57</v>
      </c>
    </row>
    <row r="69" spans="1:3" ht="12.75">
      <c r="A69" s="42">
        <v>7409002100</v>
      </c>
      <c r="B69" t="s">
        <v>924</v>
      </c>
      <c r="C69" s="79">
        <v>0</v>
      </c>
    </row>
    <row r="70" spans="1:3" ht="12.75">
      <c r="A70" s="42">
        <v>7505012100</v>
      </c>
      <c r="B70" t="s">
        <v>927</v>
      </c>
      <c r="C70" s="79">
        <v>5959.86</v>
      </c>
    </row>
    <row r="71" spans="1:3" ht="12.75">
      <c r="A71" s="42">
        <v>7520092100</v>
      </c>
      <c r="B71" t="s">
        <v>930</v>
      </c>
      <c r="C71" s="79">
        <v>492.8</v>
      </c>
    </row>
    <row r="72" spans="1:3" ht="12.75">
      <c r="A72" s="42">
        <v>7520102100</v>
      </c>
      <c r="B72" t="s">
        <v>932</v>
      </c>
      <c r="C72" s="79">
        <v>998.19</v>
      </c>
    </row>
    <row r="73" spans="1:3" ht="12.75">
      <c r="A73" s="42">
        <v>7520112100</v>
      </c>
      <c r="B73" t="s">
        <v>934</v>
      </c>
      <c r="C73" s="79">
        <v>6314.42</v>
      </c>
    </row>
    <row r="74" spans="1:3" ht="12.75">
      <c r="A74" s="42">
        <v>7600002101</v>
      </c>
      <c r="B74" t="s">
        <v>937</v>
      </c>
      <c r="C74" s="79">
        <v>167094.26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C10" sqref="C10"/>
    </sheetView>
  </sheetViews>
  <sheetFormatPr defaultColWidth="9.140625" defaultRowHeight="12.75"/>
  <cols>
    <col min="1" max="1" width="9.00390625" style="0" bestFit="1" customWidth="1"/>
    <col min="2" max="2" width="49.28125" style="0" bestFit="1" customWidth="1"/>
    <col min="3" max="4" width="20.8515625" style="79" customWidth="1"/>
    <col min="5" max="5" width="23.7109375" style="79" customWidth="1"/>
    <col min="6" max="6" width="17.00390625" style="79" bestFit="1" customWidth="1"/>
    <col min="7" max="7" width="16.57421875" style="79" customWidth="1"/>
    <col min="8" max="8" width="47.421875" style="80" customWidth="1"/>
    <col min="9" max="12" width="18.140625" style="80" bestFit="1" customWidth="1"/>
    <col min="13" max="14" width="16.57421875" style="80" customWidth="1"/>
    <col min="15" max="16" width="16.57421875" style="79" customWidth="1"/>
    <col min="17" max="17" width="15.57421875" style="79" bestFit="1" customWidth="1"/>
  </cols>
  <sheetData>
    <row r="1" spans="3:8" ht="20.25">
      <c r="C1"/>
      <c r="D1"/>
      <c r="E1" s="519" t="s">
        <v>342</v>
      </c>
      <c r="F1" s="519"/>
      <c r="G1" s="519"/>
      <c r="H1" s="519"/>
    </row>
    <row r="3" spans="3:11" ht="12.75">
      <c r="C3" s="91">
        <v>2010</v>
      </c>
      <c r="D3" s="91">
        <v>2009</v>
      </c>
      <c r="E3" s="91">
        <v>2008</v>
      </c>
      <c r="F3" s="91">
        <v>2007</v>
      </c>
      <c r="H3" s="79"/>
      <c r="I3" s="246"/>
      <c r="K3" s="246"/>
    </row>
    <row r="4" spans="2:11" ht="12.75">
      <c r="B4" s="1" t="s">
        <v>25</v>
      </c>
      <c r="C4" s="81"/>
      <c r="D4" s="81"/>
      <c r="E4" s="81"/>
      <c r="G4" s="80"/>
      <c r="I4" s="246"/>
      <c r="K4" s="246"/>
    </row>
    <row r="5" spans="1:7" ht="12.75">
      <c r="A5" t="s">
        <v>21</v>
      </c>
      <c r="B5" t="s">
        <v>22</v>
      </c>
      <c r="C5" s="79">
        <v>22622526.12</v>
      </c>
      <c r="D5" s="79">
        <v>29582693.43</v>
      </c>
      <c r="E5" s="79">
        <v>30327999.07</v>
      </c>
      <c r="F5" s="79">
        <v>28806186.99</v>
      </c>
      <c r="G5" s="80"/>
    </row>
    <row r="6" spans="1:16" ht="12.75">
      <c r="A6" t="s">
        <v>23</v>
      </c>
      <c r="B6" t="s">
        <v>24</v>
      </c>
      <c r="C6" s="79">
        <v>6624632.12</v>
      </c>
      <c r="D6" s="79">
        <v>7232944.22</v>
      </c>
      <c r="E6" s="79">
        <v>8437442.51</v>
      </c>
      <c r="F6" s="79">
        <v>7391704.87</v>
      </c>
      <c r="G6" s="80"/>
      <c r="I6" s="518">
        <v>2010</v>
      </c>
      <c r="J6" s="518"/>
      <c r="K6" s="518">
        <v>2009</v>
      </c>
      <c r="L6" s="518"/>
      <c r="M6" s="518">
        <v>2008</v>
      </c>
      <c r="N6" s="518"/>
      <c r="O6" s="517">
        <v>2007</v>
      </c>
      <c r="P6" s="517"/>
    </row>
    <row r="7" spans="3:16" ht="12.75" thickBot="1">
      <c r="C7" s="82">
        <f>SUM(C5:C6)</f>
        <v>29247158.240000002</v>
      </c>
      <c r="D7" s="82">
        <f>SUM(D5:D6)</f>
        <v>36815637.65</v>
      </c>
      <c r="E7" s="82">
        <f>SUM(E5:E6)</f>
        <v>38765441.58</v>
      </c>
      <c r="F7" s="82">
        <f>SUM(F5:F6)</f>
        <v>36197891.86</v>
      </c>
      <c r="I7" s="92"/>
      <c r="J7" s="92"/>
      <c r="K7" s="92"/>
      <c r="L7" s="92"/>
      <c r="M7" s="92"/>
      <c r="N7" s="92"/>
      <c r="O7" s="93"/>
      <c r="P7" s="93"/>
    </row>
    <row r="8" spans="7:16" ht="13.5" thickTop="1">
      <c r="G8" s="84" t="s">
        <v>229</v>
      </c>
      <c r="H8" s="90" t="s">
        <v>230</v>
      </c>
      <c r="I8" s="275">
        <v>147.5</v>
      </c>
      <c r="J8" s="275"/>
      <c r="K8" s="80">
        <v>492</v>
      </c>
      <c r="M8" s="80">
        <v>352</v>
      </c>
      <c r="O8" s="83"/>
      <c r="P8" s="83"/>
    </row>
    <row r="9" spans="2:11" ht="12.75">
      <c r="B9" s="7" t="s">
        <v>26</v>
      </c>
      <c r="C9" s="79">
        <f>-'[2]Εκμετάλλευση'!$K$19</f>
        <v>-5326111.44</v>
      </c>
      <c r="D9" s="79">
        <v>-2244653.28</v>
      </c>
      <c r="E9" s="79">
        <v>-2196337.54</v>
      </c>
      <c r="F9" s="79">
        <v>-2538234.26</v>
      </c>
      <c r="G9" s="89" t="s">
        <v>1100</v>
      </c>
      <c r="H9" s="80" t="s">
        <v>1101</v>
      </c>
      <c r="I9" s="275">
        <v>4974.85</v>
      </c>
      <c r="J9" s="275"/>
      <c r="K9" s="80">
        <v>0</v>
      </c>
    </row>
    <row r="10" spans="7:16" ht="12.75">
      <c r="G10" s="84" t="s">
        <v>13</v>
      </c>
      <c r="H10" s="80" t="s">
        <v>14</v>
      </c>
      <c r="I10" s="275">
        <v>27410962.6</v>
      </c>
      <c r="J10" s="275"/>
      <c r="K10" s="80">
        <v>31086931.54</v>
      </c>
      <c r="M10" s="80">
        <v>29338065.33</v>
      </c>
      <c r="O10" s="83">
        <v>25405487.1</v>
      </c>
      <c r="P10" s="83"/>
    </row>
    <row r="11" spans="2:16" ht="26.25" thickBot="1">
      <c r="B11" s="1" t="s">
        <v>27</v>
      </c>
      <c r="C11" s="87">
        <f>C7+C9</f>
        <v>23921046.8</v>
      </c>
      <c r="D11" s="87">
        <f>D7+D9</f>
        <v>34570984.37</v>
      </c>
      <c r="E11" s="87">
        <f>E7+E9</f>
        <v>36569104.04</v>
      </c>
      <c r="F11" s="87">
        <f>F7+F9</f>
        <v>33659657.6</v>
      </c>
      <c r="G11" s="84" t="s">
        <v>123</v>
      </c>
      <c r="H11" s="80" t="s">
        <v>918</v>
      </c>
      <c r="I11" s="442">
        <v>48829651.18</v>
      </c>
      <c r="J11" s="442">
        <f>SUM(I8:I11)</f>
        <v>76245736.13</v>
      </c>
      <c r="K11" s="85">
        <f>54449675.91+677333.47</f>
        <v>55127009.379999995</v>
      </c>
      <c r="L11" s="85">
        <f>SUM(K8:K11)</f>
        <v>86214432.91999999</v>
      </c>
      <c r="M11" s="80">
        <v>50698529.63</v>
      </c>
      <c r="N11" s="85">
        <f>M11+M10+M8</f>
        <v>80036946.96000001</v>
      </c>
      <c r="O11" s="83">
        <v>44408087.61</v>
      </c>
      <c r="P11" s="85">
        <f>O11+O10</f>
        <v>69813574.71000001</v>
      </c>
    </row>
    <row r="12" spans="7:16" ht="13.5" thickTop="1">
      <c r="G12" s="84" t="s">
        <v>15</v>
      </c>
      <c r="H12" s="80" t="s">
        <v>16</v>
      </c>
      <c r="I12" s="443">
        <f>49356102.91-I11</f>
        <v>526451.7299999967</v>
      </c>
      <c r="J12" s="5"/>
      <c r="K12" s="232">
        <f>192575.17+82807.99</f>
        <v>275383.16000000003</v>
      </c>
      <c r="L12" s="83"/>
      <c r="M12" s="80">
        <f>51237839.51-M11</f>
        <v>539309.8799999952</v>
      </c>
      <c r="N12" s="83"/>
      <c r="O12" s="83">
        <v>1012114.82</v>
      </c>
      <c r="P12" s="83"/>
    </row>
    <row r="13" spans="7:16" ht="25.5">
      <c r="G13" s="84" t="s">
        <v>17</v>
      </c>
      <c r="H13" s="80" t="s">
        <v>18</v>
      </c>
      <c r="I13" s="275">
        <v>22258.78</v>
      </c>
      <c r="J13" s="442">
        <f>SUM(I12:I13)</f>
        <v>548710.5099999967</v>
      </c>
      <c r="K13" s="80">
        <v>13765.27</v>
      </c>
      <c r="L13" s="85">
        <f>SUM(K12:K13)</f>
        <v>289148.43000000005</v>
      </c>
      <c r="M13" s="80">
        <v>20227.46</v>
      </c>
      <c r="N13" s="85">
        <f>M12+M13</f>
        <v>559537.3399999952</v>
      </c>
      <c r="O13" s="83">
        <v>32656.36</v>
      </c>
      <c r="P13" s="85">
        <f>O12+O13</f>
        <v>1044771.1799999999</v>
      </c>
    </row>
    <row r="14" spans="1:16" ht="12.75">
      <c r="A14" t="s">
        <v>1104</v>
      </c>
      <c r="B14" t="s">
        <v>1105</v>
      </c>
      <c r="C14" s="79">
        <v>51203001.81</v>
      </c>
      <c r="D14" s="79">
        <v>56940409.79</v>
      </c>
      <c r="E14" s="79">
        <v>52166944.44</v>
      </c>
      <c r="F14" s="83">
        <v>45484561.08</v>
      </c>
      <c r="G14" s="84" t="s">
        <v>19</v>
      </c>
      <c r="H14" s="80" t="s">
        <v>20</v>
      </c>
      <c r="I14" s="275">
        <v>114186.98</v>
      </c>
      <c r="J14" s="5"/>
      <c r="K14" s="80">
        <v>167094.26</v>
      </c>
      <c r="L14" s="83"/>
      <c r="M14" s="80">
        <v>92403.84</v>
      </c>
      <c r="N14" s="83"/>
      <c r="O14" s="83">
        <v>83363.94</v>
      </c>
      <c r="P14" s="83"/>
    </row>
    <row r="15" spans="1:16" ht="12.75">
      <c r="A15" t="s">
        <v>1123</v>
      </c>
      <c r="B15" t="s">
        <v>1124</v>
      </c>
      <c r="C15" s="79">
        <f>'Φ.Μερ.2010'!E42</f>
        <v>893207.85</v>
      </c>
      <c r="D15" s="79">
        <v>1157713.82</v>
      </c>
      <c r="E15" s="79">
        <v>390748.29</v>
      </c>
      <c r="F15" s="83">
        <v>519300.75</v>
      </c>
      <c r="I15" s="275"/>
      <c r="J15" s="5"/>
      <c r="L15" s="83"/>
      <c r="N15" s="83"/>
      <c r="O15" s="83"/>
      <c r="P15" s="83"/>
    </row>
    <row r="16" spans="1:16" ht="12.75">
      <c r="A16" t="s">
        <v>1128</v>
      </c>
      <c r="B16" t="s">
        <v>1129</v>
      </c>
      <c r="C16" s="79">
        <f>'Φ.Μερ.2010'!E65</f>
        <v>4839209.82</v>
      </c>
      <c r="D16" s="79">
        <f>67000+4186179.58</f>
        <v>4253179.58</v>
      </c>
      <c r="E16" s="79">
        <v>4355978.02</v>
      </c>
      <c r="F16" s="83">
        <v>3033496.7</v>
      </c>
      <c r="I16" s="275"/>
      <c r="J16" s="5"/>
      <c r="L16" s="83"/>
      <c r="N16" s="83"/>
      <c r="O16" s="83"/>
      <c r="P16" s="83"/>
    </row>
    <row r="17" spans="1:16" ht="12.75">
      <c r="A17" t="s">
        <v>1150</v>
      </c>
      <c r="B17" t="s">
        <v>1151</v>
      </c>
      <c r="C17" s="79">
        <v>0</v>
      </c>
      <c r="D17" s="79">
        <v>908</v>
      </c>
      <c r="E17" s="79">
        <v>923.8</v>
      </c>
      <c r="F17" s="83">
        <v>892</v>
      </c>
      <c r="I17" s="275"/>
      <c r="J17" s="275"/>
      <c r="O17" s="83"/>
      <c r="P17" s="83"/>
    </row>
    <row r="18" spans="1:16" ht="12.75">
      <c r="A18" t="s">
        <v>1153</v>
      </c>
      <c r="B18" t="s">
        <v>1154</v>
      </c>
      <c r="C18" s="79">
        <v>545851.16</v>
      </c>
      <c r="D18" s="79">
        <v>536640.81</v>
      </c>
      <c r="E18" s="79">
        <v>1005537.72</v>
      </c>
      <c r="F18" s="83">
        <v>1408804.52</v>
      </c>
      <c r="I18" s="275"/>
      <c r="J18" s="275"/>
      <c r="O18" s="83"/>
      <c r="P18" s="83"/>
    </row>
    <row r="19" spans="1:16" ht="12.75">
      <c r="A19" t="s">
        <v>8</v>
      </c>
      <c r="B19" t="s">
        <v>9</v>
      </c>
      <c r="C19" s="79">
        <v>1863.44</v>
      </c>
      <c r="D19" s="79">
        <v>1357.21</v>
      </c>
      <c r="E19" s="79">
        <v>933.02</v>
      </c>
      <c r="F19" s="83">
        <v>151.59</v>
      </c>
      <c r="I19" s="275"/>
      <c r="J19" s="275"/>
      <c r="O19" s="83"/>
      <c r="P19" s="83"/>
    </row>
    <row r="20" spans="1:16" ht="13.5" thickBot="1">
      <c r="A20" t="s">
        <v>11</v>
      </c>
      <c r="B20" t="s">
        <v>12</v>
      </c>
      <c r="C20" s="79">
        <v>2600509.23</v>
      </c>
      <c r="D20" s="79">
        <v>2924948.25</v>
      </c>
      <c r="E20" s="79">
        <v>2857747.34</v>
      </c>
      <c r="F20" s="83">
        <v>4224220.17</v>
      </c>
      <c r="I20" s="275"/>
      <c r="J20" s="444">
        <f>SUM(I8:I15)</f>
        <v>76908633.61999999</v>
      </c>
      <c r="L20" s="88">
        <f>SUM(K8:K17)</f>
        <v>86670675.60999998</v>
      </c>
      <c r="N20" s="88">
        <f>SUM(M8:M17)</f>
        <v>80688888.14</v>
      </c>
      <c r="O20" s="80"/>
      <c r="P20" s="88">
        <f>SUM(O10:O17)</f>
        <v>70941709.83</v>
      </c>
    </row>
    <row r="21" spans="1:6" ht="12.75" thickTop="1">
      <c r="A21" s="42">
        <v>68</v>
      </c>
      <c r="B21" t="s">
        <v>111</v>
      </c>
      <c r="C21" s="79">
        <f>64957.61+37675.41+10266.76</f>
        <v>112899.78</v>
      </c>
      <c r="D21" s="79">
        <v>0</v>
      </c>
      <c r="E21" s="79">
        <v>0</v>
      </c>
      <c r="F21" s="83">
        <v>353093</v>
      </c>
    </row>
    <row r="22" spans="3:6" ht="12.75">
      <c r="C22" s="86">
        <f>SUM(C14:C21)</f>
        <v>60196543.089999996</v>
      </c>
      <c r="D22" s="86">
        <f>SUM(D14:D21)</f>
        <v>65815157.46</v>
      </c>
      <c r="E22" s="86">
        <f>SUM(E14:E21)</f>
        <v>60778812.629999995</v>
      </c>
      <c r="F22" s="86">
        <f>SUM(F14:F21)</f>
        <v>55024519.81000001</v>
      </c>
    </row>
    <row r="24" spans="2:8" ht="13.5" thickBot="1">
      <c r="B24" s="7" t="s">
        <v>28</v>
      </c>
      <c r="C24" s="87">
        <f>C11+C22</f>
        <v>84117589.89</v>
      </c>
      <c r="D24" s="87">
        <f>D11+D22</f>
        <v>100386141.83</v>
      </c>
      <c r="E24" s="87">
        <f>E11+E22</f>
        <v>97347916.66999999</v>
      </c>
      <c r="F24" s="87">
        <f>F11+F22</f>
        <v>88684177.41000001</v>
      </c>
      <c r="H24" s="80">
        <f>J20-I11</f>
        <v>28078982.43999999</v>
      </c>
    </row>
    <row r="25" spans="17:18" ht="12.75" thickTop="1">
      <c r="Q25" s="83"/>
      <c r="R25" s="79"/>
    </row>
    <row r="26" spans="2:16" ht="12.75">
      <c r="B26" s="7" t="s">
        <v>31</v>
      </c>
      <c r="C26" s="84">
        <f>J20-C24</f>
        <v>-7208956.270000011</v>
      </c>
      <c r="D26" s="84">
        <f>L20-D24</f>
        <v>-13715466.220000014</v>
      </c>
      <c r="E26" s="84">
        <f>N20-E24</f>
        <v>-16659028.529999986</v>
      </c>
      <c r="F26" s="84">
        <f>P20-F24</f>
        <v>-17742467.580000013</v>
      </c>
      <c r="I26" s="275"/>
      <c r="J26" s="275"/>
      <c r="O26" s="83"/>
      <c r="P26" s="83"/>
    </row>
    <row r="27" spans="9:16" ht="12.75">
      <c r="I27" s="275"/>
      <c r="J27" s="275"/>
      <c r="O27" s="83"/>
      <c r="P27" s="83"/>
    </row>
    <row r="28" spans="9:16" ht="12.75">
      <c r="I28" s="275"/>
      <c r="J28" s="275"/>
      <c r="O28" s="83"/>
      <c r="P28" s="83"/>
    </row>
    <row r="29" spans="9:16" ht="12.75">
      <c r="I29" s="275"/>
      <c r="J29" s="275"/>
      <c r="O29" s="83"/>
      <c r="P29" s="83"/>
    </row>
    <row r="30" spans="9:16" ht="12.75">
      <c r="I30" s="275"/>
      <c r="J30" s="275"/>
      <c r="O30" s="83"/>
      <c r="P30" s="83"/>
    </row>
    <row r="31" spans="1:10" ht="12.75">
      <c r="A31" s="94" t="s">
        <v>354</v>
      </c>
      <c r="B31" s="94" t="s">
        <v>359</v>
      </c>
      <c r="C31" s="79">
        <v>0</v>
      </c>
      <c r="D31" s="79">
        <v>0</v>
      </c>
      <c r="E31" s="79">
        <v>-280859.69</v>
      </c>
      <c r="F31" s="79">
        <v>579379.78</v>
      </c>
      <c r="I31" s="275"/>
      <c r="J31" s="275"/>
    </row>
    <row r="32" spans="1:10" ht="12.75">
      <c r="A32" s="94" t="s">
        <v>355</v>
      </c>
      <c r="B32" s="94" t="s">
        <v>358</v>
      </c>
      <c r="C32" s="79">
        <v>641650.15</v>
      </c>
      <c r="D32" s="79">
        <f>26869410.05-25847300.08</f>
        <v>1022109.9700000025</v>
      </c>
      <c r="E32" s="79">
        <v>692808.65</v>
      </c>
      <c r="F32" s="79">
        <v>-16505.37</v>
      </c>
      <c r="I32" s="275"/>
      <c r="J32" s="275"/>
    </row>
    <row r="33" spans="1:10" ht="12.75">
      <c r="A33" s="94" t="s">
        <v>360</v>
      </c>
      <c r="B33" s="94" t="s">
        <v>352</v>
      </c>
      <c r="C33" s="79">
        <v>-12255.96</v>
      </c>
      <c r="D33" s="79">
        <v>-315844.77</v>
      </c>
      <c r="I33" s="275"/>
      <c r="J33" s="275"/>
    </row>
    <row r="34" spans="1:4" ht="12.75">
      <c r="A34" s="94" t="s">
        <v>356</v>
      </c>
      <c r="B34" s="94" t="s">
        <v>359</v>
      </c>
      <c r="C34" s="79">
        <v>-40649640.52</v>
      </c>
      <c r="D34" s="79">
        <v>-40359.11</v>
      </c>
    </row>
    <row r="35" spans="1:5" ht="12.75">
      <c r="A35" s="94" t="s">
        <v>357</v>
      </c>
      <c r="B35" s="94" t="s">
        <v>361</v>
      </c>
      <c r="C35" s="79">
        <v>76612062.3</v>
      </c>
      <c r="D35" s="79">
        <f>25847300.08+3349.15</f>
        <v>25850649.229999997</v>
      </c>
      <c r="E35" s="79">
        <v>353093</v>
      </c>
    </row>
    <row r="36" spans="1:4" ht="12.75">
      <c r="A36" s="94" t="s">
        <v>362</v>
      </c>
      <c r="B36" s="94" t="s">
        <v>363</v>
      </c>
      <c r="C36" s="79">
        <v>55342.26</v>
      </c>
      <c r="D36" s="79">
        <v>4893.53</v>
      </c>
    </row>
    <row r="37" spans="2:6" ht="13.5" thickBot="1">
      <c r="B37" t="s">
        <v>29</v>
      </c>
      <c r="C37" s="87">
        <f>SUM(C31:C36)</f>
        <v>36647158.22999999</v>
      </c>
      <c r="D37" s="87">
        <f>SUM(D31:D36)</f>
        <v>26521448.85</v>
      </c>
      <c r="E37" s="87">
        <f>SUM(E31:E35)</f>
        <v>765041.96</v>
      </c>
      <c r="F37" s="87">
        <f>SUM(F31:F35)</f>
        <v>562874.41</v>
      </c>
    </row>
    <row r="38" ht="12.75" thickTop="1"/>
    <row r="39" spans="2:6" ht="13.5" thickBot="1">
      <c r="B39" s="7" t="s">
        <v>30</v>
      </c>
      <c r="C39" s="87">
        <f>C26+C37</f>
        <v>29438201.95999998</v>
      </c>
      <c r="D39" s="87">
        <f>D26+D37</f>
        <v>12805982.629999988</v>
      </c>
      <c r="E39" s="87">
        <f>E26+E37</f>
        <v>-15893986.569999985</v>
      </c>
      <c r="F39" s="87">
        <f>F26+F37</f>
        <v>-17179593.170000013</v>
      </c>
    </row>
    <row r="40" ht="12.75" thickTop="1"/>
    <row r="42" spans="3:4" ht="12.75">
      <c r="C42" s="245"/>
      <c r="D42" s="245"/>
    </row>
    <row r="43" ht="15">
      <c r="C43" s="490">
        <f>C37-'IΣΟΛ.2010'!H84</f>
        <v>0</v>
      </c>
    </row>
    <row r="44" ht="15">
      <c r="C44" s="491"/>
    </row>
    <row r="45" ht="15">
      <c r="C45" s="490">
        <f>C39-'IΣΟΛ.2010'!H94</f>
        <v>0</v>
      </c>
    </row>
    <row r="46" ht="15">
      <c r="C46" s="491"/>
    </row>
  </sheetData>
  <sheetProtection/>
  <mergeCells count="5">
    <mergeCell ref="O6:P6"/>
    <mergeCell ref="M6:N6"/>
    <mergeCell ref="E1:H1"/>
    <mergeCell ref="K6:L6"/>
    <mergeCell ref="I6:J6"/>
  </mergeCells>
  <printOptions/>
  <pageMargins left="0.7480314960629921" right="0.7480314960629921" top="0.984251968503937" bottom="0.984251968503937" header="0.5118110236220472" footer="0.5118110236220472"/>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dimension ref="A1:AD187"/>
  <sheetViews>
    <sheetView zoomScaleSheetLayoutView="99" zoomScalePageLayoutView="0" workbookViewId="0" topLeftCell="A19">
      <selection activeCell="H42" sqref="H42"/>
    </sheetView>
  </sheetViews>
  <sheetFormatPr defaultColWidth="9.140625" defaultRowHeight="12.75"/>
  <cols>
    <col min="1" max="1" width="2.421875" style="124" customWidth="1"/>
    <col min="2" max="2" width="3.140625" style="124" customWidth="1"/>
    <col min="3" max="3" width="45.421875" style="124" customWidth="1"/>
    <col min="4" max="4" width="12.8515625" style="124" customWidth="1"/>
    <col min="5" max="5" width="1.28515625" style="124" customWidth="1"/>
    <col min="6" max="6" width="16.140625" style="124" customWidth="1"/>
    <col min="7" max="7" width="1.28515625" style="124" customWidth="1"/>
    <col min="8" max="8" width="15.00390625" style="124" bestFit="1" customWidth="1"/>
    <col min="9" max="9" width="1.28515625" style="124" customWidth="1"/>
    <col min="10" max="10" width="14.140625" style="136" customWidth="1"/>
    <col min="11" max="11" width="1.1484375" style="136" customWidth="1"/>
    <col min="12" max="12" width="14.28125" style="136" bestFit="1" customWidth="1"/>
    <col min="13" max="13" width="1.1484375" style="136" customWidth="1"/>
    <col min="14" max="14" width="14.7109375" style="136" bestFit="1" customWidth="1"/>
    <col min="15" max="15" width="1.1484375" style="136" customWidth="1"/>
    <col min="16" max="16" width="2.7109375" style="123" customWidth="1"/>
    <col min="17" max="17" width="3.28125" style="136" bestFit="1" customWidth="1"/>
    <col min="18" max="18" width="49.140625" style="136" customWidth="1"/>
    <col min="19" max="19" width="0.71875" style="136" customWidth="1"/>
    <col min="20" max="20" width="18.28125" style="136" bestFit="1" customWidth="1"/>
    <col min="21" max="21" width="0.71875" style="136" customWidth="1"/>
    <col min="22" max="22" width="17.57421875" style="136" customWidth="1"/>
    <col min="23" max="23" width="0.85546875" style="136" customWidth="1"/>
    <col min="24" max="24" width="18.57421875" style="136" customWidth="1"/>
    <col min="25" max="25" width="12.7109375" style="123" bestFit="1" customWidth="1"/>
    <col min="26" max="26" width="11.7109375" style="124" bestFit="1" customWidth="1"/>
    <col min="27" max="16384" width="9.140625" style="124" customWidth="1"/>
  </cols>
  <sheetData>
    <row r="1" spans="1:24" ht="30" customHeight="1">
      <c r="A1" s="527" t="s">
        <v>1042</v>
      </c>
      <c r="B1" s="527"/>
      <c r="C1" s="527"/>
      <c r="D1" s="527"/>
      <c r="E1" s="527"/>
      <c r="F1" s="527"/>
      <c r="G1" s="527"/>
      <c r="H1" s="527"/>
      <c r="I1" s="527"/>
      <c r="J1" s="527"/>
      <c r="K1" s="527"/>
      <c r="L1" s="527"/>
      <c r="M1" s="527"/>
      <c r="N1" s="527"/>
      <c r="O1" s="527"/>
      <c r="P1" s="527"/>
      <c r="Q1" s="527"/>
      <c r="R1" s="527"/>
      <c r="S1" s="527"/>
      <c r="T1" s="527"/>
      <c r="U1" s="527"/>
      <c r="V1" s="527"/>
      <c r="W1" s="125"/>
      <c r="X1" s="125"/>
    </row>
    <row r="2" spans="1:25" s="440" customFormat="1" ht="22.5">
      <c r="A2" s="528" t="s">
        <v>1067</v>
      </c>
      <c r="B2" s="528"/>
      <c r="C2" s="528"/>
      <c r="D2" s="528"/>
      <c r="E2" s="528"/>
      <c r="F2" s="528"/>
      <c r="G2" s="528"/>
      <c r="H2" s="528"/>
      <c r="I2" s="528"/>
      <c r="J2" s="528"/>
      <c r="K2" s="528"/>
      <c r="L2" s="528"/>
      <c r="M2" s="528"/>
      <c r="N2" s="528"/>
      <c r="O2" s="528"/>
      <c r="P2" s="528"/>
      <c r="Q2" s="528"/>
      <c r="R2" s="528"/>
      <c r="S2" s="528"/>
      <c r="T2" s="528"/>
      <c r="U2" s="528"/>
      <c r="V2" s="528"/>
      <c r="W2" s="438"/>
      <c r="X2" s="438"/>
      <c r="Y2" s="439"/>
    </row>
    <row r="3" spans="1:25" s="440" customFormat="1" ht="22.5">
      <c r="A3" s="528" t="s">
        <v>1082</v>
      </c>
      <c r="B3" s="528"/>
      <c r="C3" s="528"/>
      <c r="D3" s="528"/>
      <c r="E3" s="528"/>
      <c r="F3" s="528"/>
      <c r="G3" s="528"/>
      <c r="H3" s="528"/>
      <c r="I3" s="528"/>
      <c r="J3" s="528"/>
      <c r="K3" s="528"/>
      <c r="L3" s="528"/>
      <c r="M3" s="528"/>
      <c r="N3" s="528"/>
      <c r="O3" s="528"/>
      <c r="P3" s="528"/>
      <c r="Q3" s="528"/>
      <c r="R3" s="528"/>
      <c r="S3" s="528"/>
      <c r="T3" s="528"/>
      <c r="U3" s="528"/>
      <c r="V3" s="528"/>
      <c r="W3" s="438"/>
      <c r="X3" s="438"/>
      <c r="Y3" s="439"/>
    </row>
    <row r="4" spans="1:25" s="129" customFormat="1" ht="13.5" customHeight="1">
      <c r="A4" s="303"/>
      <c r="B4" s="304"/>
      <c r="C4" s="304"/>
      <c r="D4" s="304"/>
      <c r="E4" s="304"/>
      <c r="F4" s="304"/>
      <c r="G4" s="304"/>
      <c r="H4" s="304"/>
      <c r="I4" s="304"/>
      <c r="J4" s="305"/>
      <c r="K4" s="305"/>
      <c r="L4" s="305"/>
      <c r="M4" s="305"/>
      <c r="N4" s="305"/>
      <c r="O4" s="305"/>
      <c r="P4" s="305"/>
      <c r="Q4" s="305"/>
      <c r="R4" s="305"/>
      <c r="S4" s="305"/>
      <c r="T4" s="305"/>
      <c r="U4" s="305"/>
      <c r="V4" s="305"/>
      <c r="W4" s="305"/>
      <c r="X4" s="305"/>
      <c r="Y4" s="123"/>
    </row>
    <row r="5" spans="1:23" ht="13.5">
      <c r="A5" s="306"/>
      <c r="B5" s="131"/>
      <c r="C5" s="428" t="s">
        <v>32</v>
      </c>
      <c r="D5" s="132"/>
      <c r="E5" s="132"/>
      <c r="F5" s="132"/>
      <c r="G5" s="132"/>
      <c r="H5" s="132"/>
      <c r="I5" s="132"/>
      <c r="J5" s="133"/>
      <c r="K5" s="133"/>
      <c r="L5" s="133"/>
      <c r="M5" s="133"/>
      <c r="N5" s="133"/>
      <c r="O5" s="133"/>
      <c r="P5" s="134"/>
      <c r="Q5" s="133"/>
      <c r="R5" s="133"/>
      <c r="S5" s="133"/>
      <c r="T5" s="133"/>
      <c r="U5" s="133"/>
      <c r="V5" s="427" t="s">
        <v>33</v>
      </c>
      <c r="W5" s="133"/>
    </row>
    <row r="6" spans="1:21" ht="12.75">
      <c r="A6" s="137"/>
      <c r="B6" s="137"/>
      <c r="C6" s="137"/>
      <c r="D6" s="530" t="s">
        <v>1068</v>
      </c>
      <c r="E6" s="530"/>
      <c r="F6" s="530"/>
      <c r="G6" s="530"/>
      <c r="H6" s="530"/>
      <c r="I6" s="144"/>
      <c r="J6" s="526" t="s">
        <v>1071</v>
      </c>
      <c r="K6" s="526"/>
      <c r="L6" s="526"/>
      <c r="M6" s="526"/>
      <c r="N6" s="526"/>
      <c r="O6" s="139"/>
      <c r="P6" s="140"/>
      <c r="Q6" s="139"/>
      <c r="R6" s="139"/>
      <c r="S6" s="139"/>
      <c r="T6" s="139"/>
      <c r="U6" s="139"/>
    </row>
    <row r="7" spans="1:24" ht="12.75">
      <c r="A7" s="137"/>
      <c r="B7" s="137"/>
      <c r="C7" s="137"/>
      <c r="D7" s="139"/>
      <c r="E7" s="139"/>
      <c r="F7" s="139"/>
      <c r="G7" s="139"/>
      <c r="H7" s="142" t="s">
        <v>34</v>
      </c>
      <c r="I7" s="142"/>
      <c r="J7" s="139"/>
      <c r="K7" s="139"/>
      <c r="L7" s="139"/>
      <c r="M7" s="139"/>
      <c r="N7" s="142" t="s">
        <v>34</v>
      </c>
      <c r="O7" s="139"/>
      <c r="P7" s="140"/>
      <c r="Q7" s="139"/>
      <c r="R7" s="139"/>
      <c r="S7" s="139"/>
      <c r="T7" s="197" t="s">
        <v>35</v>
      </c>
      <c r="U7" s="434"/>
      <c r="V7" s="197" t="s">
        <v>1043</v>
      </c>
      <c r="W7" s="142"/>
      <c r="X7" s="143"/>
    </row>
    <row r="8" spans="1:24" ht="13.5" thickBot="1">
      <c r="A8" s="137"/>
      <c r="B8" s="137"/>
      <c r="C8" s="137"/>
      <c r="D8" s="436" t="s">
        <v>36</v>
      </c>
      <c r="E8" s="139"/>
      <c r="F8" s="436" t="s">
        <v>37</v>
      </c>
      <c r="G8" s="139"/>
      <c r="H8" s="436" t="s">
        <v>38</v>
      </c>
      <c r="I8" s="144"/>
      <c r="J8" s="436" t="s">
        <v>36</v>
      </c>
      <c r="K8" s="139"/>
      <c r="L8" s="436" t="s">
        <v>37</v>
      </c>
      <c r="M8" s="139"/>
      <c r="N8" s="436" t="s">
        <v>38</v>
      </c>
      <c r="O8" s="139"/>
      <c r="P8" s="140"/>
      <c r="Q8" s="139"/>
      <c r="R8" s="139"/>
      <c r="S8" s="139"/>
      <c r="T8" s="435" t="s">
        <v>1069</v>
      </c>
      <c r="U8" s="434"/>
      <c r="V8" s="435" t="s">
        <v>345</v>
      </c>
      <c r="W8" s="144"/>
      <c r="X8" s="145"/>
    </row>
    <row r="9" spans="1:24" ht="12.75">
      <c r="A9" s="411" t="s">
        <v>39</v>
      </c>
      <c r="B9" s="412"/>
      <c r="C9" s="413" t="s">
        <v>101</v>
      </c>
      <c r="D9" s="147"/>
      <c r="E9" s="147"/>
      <c r="F9" s="147"/>
      <c r="G9" s="147"/>
      <c r="H9" s="147"/>
      <c r="I9" s="147"/>
      <c r="J9" s="147"/>
      <c r="K9" s="147"/>
      <c r="L9" s="147"/>
      <c r="M9" s="147"/>
      <c r="N9" s="147"/>
      <c r="O9" s="139"/>
      <c r="P9" s="215" t="s">
        <v>40</v>
      </c>
      <c r="Q9" s="170"/>
      <c r="R9" s="422" t="s">
        <v>41</v>
      </c>
      <c r="S9" s="149"/>
      <c r="T9" s="150"/>
      <c r="U9" s="149"/>
      <c r="V9" s="150"/>
      <c r="W9" s="150"/>
      <c r="X9" s="147"/>
    </row>
    <row r="10" spans="1:24" ht="12.75">
      <c r="A10" s="198"/>
      <c r="B10" s="198"/>
      <c r="C10" s="198" t="s">
        <v>42</v>
      </c>
      <c r="D10" s="157">
        <v>33813.26</v>
      </c>
      <c r="E10" s="157"/>
      <c r="F10" s="157">
        <v>21695.97</v>
      </c>
      <c r="G10" s="157"/>
      <c r="H10" s="157">
        <f>D10-F10</f>
        <v>12117.29</v>
      </c>
      <c r="I10" s="157"/>
      <c r="J10" s="157">
        <v>33813.26</v>
      </c>
      <c r="K10" s="157"/>
      <c r="L10" s="157">
        <v>14933.32</v>
      </c>
      <c r="M10" s="157"/>
      <c r="N10" s="157">
        <v>18879.940000000002</v>
      </c>
      <c r="O10" s="139"/>
      <c r="P10" s="169"/>
      <c r="Q10" s="190" t="s">
        <v>43</v>
      </c>
      <c r="R10" s="422" t="s">
        <v>44</v>
      </c>
      <c r="S10" s="149"/>
      <c r="T10" s="150"/>
      <c r="U10" s="149"/>
      <c r="V10" s="150"/>
      <c r="W10" s="150"/>
      <c r="X10" s="147"/>
    </row>
    <row r="11" spans="1:24" ht="13.5">
      <c r="A11" s="412"/>
      <c r="B11" s="412"/>
      <c r="C11" s="412" t="s">
        <v>45</v>
      </c>
      <c r="D11" s="157">
        <v>59997.56</v>
      </c>
      <c r="E11" s="157"/>
      <c r="F11" s="157">
        <v>57697.59</v>
      </c>
      <c r="G11" s="157"/>
      <c r="H11" s="157">
        <f>D11-F11</f>
        <v>2299.970000000001</v>
      </c>
      <c r="I11" s="157"/>
      <c r="J11" s="157">
        <v>59997.56</v>
      </c>
      <c r="K11" s="157"/>
      <c r="L11" s="157">
        <v>43898.79</v>
      </c>
      <c r="M11" s="157"/>
      <c r="N11" s="157">
        <v>16098.769999999997</v>
      </c>
      <c r="O11" s="139"/>
      <c r="P11" s="169"/>
      <c r="Q11" s="170"/>
      <c r="R11" s="198" t="s">
        <v>89</v>
      </c>
      <c r="S11" s="124"/>
      <c r="T11" s="385">
        <v>18365847.64</v>
      </c>
      <c r="U11" s="388"/>
      <c r="V11" s="385">
        <v>18365847.64</v>
      </c>
      <c r="W11" s="147"/>
      <c r="X11" s="123"/>
    </row>
    <row r="12" spans="1:24" ht="14.25" thickBot="1">
      <c r="A12" s="412"/>
      <c r="B12" s="412"/>
      <c r="C12" s="412"/>
      <c r="D12" s="419">
        <f>SUM(D10:D11)</f>
        <v>93810.82</v>
      </c>
      <c r="E12" s="179"/>
      <c r="F12" s="419">
        <f>SUM(F10:F11)</f>
        <v>79393.56</v>
      </c>
      <c r="G12" s="179"/>
      <c r="H12" s="419">
        <f>SUM(H10:H11)</f>
        <v>14417.260000000002</v>
      </c>
      <c r="I12" s="179"/>
      <c r="J12" s="419">
        <v>93810.82</v>
      </c>
      <c r="K12" s="179"/>
      <c r="L12" s="419">
        <v>58832.11</v>
      </c>
      <c r="M12" s="416"/>
      <c r="N12" s="419">
        <v>34978.71</v>
      </c>
      <c r="O12" s="139"/>
      <c r="P12" s="169"/>
      <c r="Q12" s="170"/>
      <c r="R12" s="170"/>
      <c r="T12" s="423">
        <f>SUM(T11)</f>
        <v>18365847.64</v>
      </c>
      <c r="U12" s="398"/>
      <c r="V12" s="423">
        <v>18365847.64</v>
      </c>
      <c r="W12" s="147"/>
      <c r="X12" s="140"/>
    </row>
    <row r="13" spans="1:24" ht="13.5">
      <c r="A13" s="381" t="s">
        <v>46</v>
      </c>
      <c r="B13" s="198"/>
      <c r="C13" s="382" t="s">
        <v>47</v>
      </c>
      <c r="D13" s="157"/>
      <c r="E13" s="157"/>
      <c r="F13" s="157"/>
      <c r="G13" s="157"/>
      <c r="H13" s="157"/>
      <c r="I13" s="157"/>
      <c r="J13" s="157"/>
      <c r="K13" s="157"/>
      <c r="L13" s="157"/>
      <c r="M13" s="157"/>
      <c r="N13" s="157"/>
      <c r="O13" s="147"/>
      <c r="P13" s="169"/>
      <c r="Q13" s="170"/>
      <c r="R13" s="170"/>
      <c r="T13" s="398"/>
      <c r="U13" s="398"/>
      <c r="V13" s="398"/>
      <c r="X13" s="123"/>
    </row>
    <row r="14" spans="1:24" ht="13.5">
      <c r="A14" s="198"/>
      <c r="B14" s="381" t="s">
        <v>50</v>
      </c>
      <c r="C14" s="382" t="s">
        <v>51</v>
      </c>
      <c r="D14" s="157"/>
      <c r="E14" s="157"/>
      <c r="F14" s="157"/>
      <c r="G14" s="157"/>
      <c r="H14" s="157"/>
      <c r="I14" s="157"/>
      <c r="J14" s="157"/>
      <c r="K14" s="157"/>
      <c r="L14" s="157"/>
      <c r="M14" s="157"/>
      <c r="N14" s="157"/>
      <c r="O14" s="147"/>
      <c r="P14" s="169"/>
      <c r="Q14" s="190" t="s">
        <v>48</v>
      </c>
      <c r="R14" s="422" t="s">
        <v>49</v>
      </c>
      <c r="S14" s="149"/>
      <c r="T14" s="398"/>
      <c r="U14" s="424"/>
      <c r="V14" s="398"/>
      <c r="X14" s="123"/>
    </row>
    <row r="15" spans="1:24" ht="13.5">
      <c r="A15" s="198"/>
      <c r="B15" s="381"/>
      <c r="C15" s="198" t="s">
        <v>52</v>
      </c>
      <c r="D15" s="157">
        <v>10262979.3</v>
      </c>
      <c r="E15" s="157"/>
      <c r="F15" s="157">
        <v>0</v>
      </c>
      <c r="G15" s="157"/>
      <c r="H15" s="157">
        <f>D15-F15</f>
        <v>10262979.3</v>
      </c>
      <c r="I15" s="157"/>
      <c r="J15" s="157">
        <v>10262979.3</v>
      </c>
      <c r="K15" s="157"/>
      <c r="L15" s="157">
        <v>0</v>
      </c>
      <c r="M15" s="157"/>
      <c r="N15" s="157">
        <v>10262979.3</v>
      </c>
      <c r="O15" s="147"/>
      <c r="P15" s="169"/>
      <c r="Q15" s="170"/>
      <c r="R15" s="170" t="s">
        <v>108</v>
      </c>
      <c r="T15" s="385">
        <v>5344394.87</v>
      </c>
      <c r="U15" s="398"/>
      <c r="V15" s="385">
        <v>5946579.02</v>
      </c>
      <c r="X15" s="123">
        <f>V15+35000</f>
        <v>5981579.02</v>
      </c>
    </row>
    <row r="16" spans="1:24" ht="15">
      <c r="A16" s="198"/>
      <c r="B16" s="381"/>
      <c r="C16" s="198" t="s">
        <v>53</v>
      </c>
      <c r="D16" s="157">
        <f>12314447.77+42578.45</f>
        <v>12357026.219999999</v>
      </c>
      <c r="E16" s="157"/>
      <c r="F16" s="157">
        <v>3192117.44</v>
      </c>
      <c r="G16" s="157"/>
      <c r="H16" s="157">
        <f>D16-F16</f>
        <v>9164908.78</v>
      </c>
      <c r="I16" s="188"/>
      <c r="J16" s="157">
        <v>12314447.77</v>
      </c>
      <c r="K16" s="157"/>
      <c r="L16" s="157">
        <v>2206678.09</v>
      </c>
      <c r="M16" s="157"/>
      <c r="N16" s="188">
        <v>10107769.68</v>
      </c>
      <c r="O16" s="147"/>
      <c r="P16" s="169"/>
      <c r="Q16" s="170"/>
      <c r="R16" s="170"/>
      <c r="T16" s="423">
        <f>SUM(T15)</f>
        <v>5344394.87</v>
      </c>
      <c r="U16" s="398"/>
      <c r="V16" s="423">
        <v>5946579.02</v>
      </c>
      <c r="X16" s="158">
        <f>X15-T15</f>
        <v>637184.1499999994</v>
      </c>
    </row>
    <row r="17" spans="1:24" ht="13.5">
      <c r="A17" s="198"/>
      <c r="B17" s="198"/>
      <c r="C17" s="198" t="s">
        <v>54</v>
      </c>
      <c r="D17" s="170"/>
      <c r="E17" s="170"/>
      <c r="F17" s="157"/>
      <c r="G17" s="157"/>
      <c r="H17" s="157"/>
      <c r="I17" s="157"/>
      <c r="J17" s="170"/>
      <c r="K17" s="170"/>
      <c r="L17" s="157"/>
      <c r="M17" s="157"/>
      <c r="N17" s="157"/>
      <c r="O17" s="147"/>
      <c r="P17" s="169"/>
      <c r="Q17" s="190" t="s">
        <v>55</v>
      </c>
      <c r="R17" s="422" t="s">
        <v>60</v>
      </c>
      <c r="S17" s="149"/>
      <c r="T17" s="386"/>
      <c r="U17" s="424"/>
      <c r="V17" s="386"/>
      <c r="X17" s="123"/>
    </row>
    <row r="18" spans="1:25" ht="13.5">
      <c r="A18" s="198"/>
      <c r="B18" s="198"/>
      <c r="C18" s="198" t="s">
        <v>56</v>
      </c>
      <c r="D18" s="157">
        <v>9773423.379999999</v>
      </c>
      <c r="E18" s="157"/>
      <c r="F18" s="157">
        <v>5826136.34</v>
      </c>
      <c r="G18" s="157"/>
      <c r="H18" s="157">
        <f>D18-F18</f>
        <v>3947287.039999999</v>
      </c>
      <c r="I18" s="157"/>
      <c r="J18" s="157">
        <v>9254277.24</v>
      </c>
      <c r="K18" s="157"/>
      <c r="L18" s="157">
        <v>4611623.94</v>
      </c>
      <c r="M18" s="157"/>
      <c r="N18" s="157">
        <v>4642653.3</v>
      </c>
      <c r="O18" s="147"/>
      <c r="P18" s="169"/>
      <c r="Q18" s="170"/>
      <c r="R18" s="170" t="s">
        <v>1099</v>
      </c>
      <c r="T18" s="398">
        <f>T66</f>
        <v>9759784.060000006</v>
      </c>
      <c r="U18" s="398"/>
      <c r="V18" s="398">
        <v>-19678417.9</v>
      </c>
      <c r="W18" s="147"/>
      <c r="X18" s="147"/>
      <c r="Y18" s="355"/>
    </row>
    <row r="19" spans="1:25" ht="14.25" thickBot="1">
      <c r="A19" s="198"/>
      <c r="B19" s="198"/>
      <c r="C19" s="198" t="s">
        <v>57</v>
      </c>
      <c r="D19" s="157">
        <f>'[3]Φύλλο1'!H70+'[3]Φύλλο1'!I80</f>
        <v>352388.75</v>
      </c>
      <c r="E19" s="157"/>
      <c r="F19" s="157">
        <v>153795.5</v>
      </c>
      <c r="G19" s="157"/>
      <c r="H19" s="157">
        <f>D19-F19</f>
        <v>198593.25</v>
      </c>
      <c r="I19" s="157"/>
      <c r="J19" s="157">
        <v>352388.75</v>
      </c>
      <c r="K19" s="157"/>
      <c r="L19" s="157">
        <v>83317.76</v>
      </c>
      <c r="M19" s="157"/>
      <c r="N19" s="157">
        <v>269070.99</v>
      </c>
      <c r="O19" s="147"/>
      <c r="P19" s="169"/>
      <c r="Q19" s="170"/>
      <c r="R19" s="190" t="s">
        <v>103</v>
      </c>
      <c r="S19" s="151"/>
      <c r="T19" s="430">
        <f>+T18+T16+T12</f>
        <v>33470026.570000008</v>
      </c>
      <c r="U19" s="398"/>
      <c r="V19" s="430">
        <f>+V18+V16+V12</f>
        <v>4634008.760000002</v>
      </c>
      <c r="W19" s="147"/>
      <c r="X19" s="140"/>
      <c r="Y19" s="356"/>
    </row>
    <row r="20" spans="1:26" ht="13.5">
      <c r="A20" s="198"/>
      <c r="B20" s="198"/>
      <c r="C20" s="198" t="s">
        <v>135</v>
      </c>
      <c r="D20" s="157">
        <v>3711053.31</v>
      </c>
      <c r="E20" s="170"/>
      <c r="F20" s="157">
        <v>2858455.62</v>
      </c>
      <c r="G20" s="157"/>
      <c r="H20" s="157">
        <f>D20-F20</f>
        <v>852597.69</v>
      </c>
      <c r="I20" s="157"/>
      <c r="J20" s="157">
        <v>3373095.55</v>
      </c>
      <c r="K20" s="170"/>
      <c r="L20" s="157">
        <v>2590217.06</v>
      </c>
      <c r="M20" s="157"/>
      <c r="N20" s="157">
        <v>782878.4899999998</v>
      </c>
      <c r="O20" s="147"/>
      <c r="P20" s="169"/>
      <c r="Q20" s="170"/>
      <c r="R20" s="170"/>
      <c r="T20" s="398"/>
      <c r="U20" s="398"/>
      <c r="V20" s="398"/>
      <c r="X20" s="123"/>
      <c r="Y20" s="357"/>
      <c r="Z20" s="360"/>
    </row>
    <row r="21" spans="1:25" ht="15">
      <c r="A21" s="198"/>
      <c r="B21" s="198"/>
      <c r="C21" s="198" t="s">
        <v>1052</v>
      </c>
      <c r="D21" s="157">
        <v>787575.74</v>
      </c>
      <c r="E21" s="157"/>
      <c r="F21" s="157">
        <v>0</v>
      </c>
      <c r="G21" s="157"/>
      <c r="H21" s="157">
        <f>D21-F21</f>
        <v>787575.74</v>
      </c>
      <c r="I21" s="157"/>
      <c r="J21" s="157">
        <v>752575.74</v>
      </c>
      <c r="K21" s="157"/>
      <c r="L21" s="157">
        <v>0</v>
      </c>
      <c r="M21" s="157"/>
      <c r="N21" s="157">
        <v>752575.74</v>
      </c>
      <c r="O21" s="147"/>
      <c r="P21" s="215" t="s">
        <v>39</v>
      </c>
      <c r="Q21" s="170"/>
      <c r="R21" s="422" t="s">
        <v>112</v>
      </c>
      <c r="S21" s="422"/>
      <c r="T21" s="170"/>
      <c r="U21" s="422"/>
      <c r="V21" s="170"/>
      <c r="W21" s="147"/>
      <c r="X21" s="158"/>
      <c r="Y21" s="358"/>
    </row>
    <row r="22" spans="1:25" ht="15.75" thickBot="1">
      <c r="A22" s="198"/>
      <c r="B22" s="198"/>
      <c r="C22" s="381" t="s">
        <v>104</v>
      </c>
      <c r="D22" s="419">
        <f>SUM(D15:D21)</f>
        <v>37244446.7</v>
      </c>
      <c r="E22" s="179"/>
      <c r="F22" s="419">
        <f>SUM(F15:F21)</f>
        <v>12030504.899999999</v>
      </c>
      <c r="G22" s="416"/>
      <c r="H22" s="419">
        <f>SUM(H15:H21)</f>
        <v>25213941.799999997</v>
      </c>
      <c r="I22" s="415"/>
      <c r="J22" s="419">
        <f>SUM(J15:J21)</f>
        <v>36309764.35</v>
      </c>
      <c r="K22" s="179"/>
      <c r="L22" s="419">
        <f>SUM(L15:L21)</f>
        <v>9491836.85</v>
      </c>
      <c r="M22" s="416"/>
      <c r="N22" s="419">
        <f>SUM(N15:N21)</f>
        <v>26817927.499999996</v>
      </c>
      <c r="O22" s="140"/>
      <c r="P22" s="169"/>
      <c r="Q22" s="170"/>
      <c r="R22" s="170" t="s">
        <v>113</v>
      </c>
      <c r="S22" s="170"/>
      <c r="T22" s="385">
        <v>112899.78</v>
      </c>
      <c r="U22" s="401"/>
      <c r="V22" s="385">
        <v>0</v>
      </c>
      <c r="W22" s="147"/>
      <c r="X22" s="158"/>
      <c r="Y22" s="357"/>
    </row>
    <row r="23" spans="1:25" ht="14.25" thickBot="1">
      <c r="A23" s="381" t="s">
        <v>62</v>
      </c>
      <c r="B23" s="381"/>
      <c r="C23" s="382" t="s">
        <v>63</v>
      </c>
      <c r="D23" s="157"/>
      <c r="E23" s="157"/>
      <c r="F23" s="157"/>
      <c r="G23" s="157"/>
      <c r="H23" s="157"/>
      <c r="I23" s="157"/>
      <c r="J23" s="157"/>
      <c r="K23" s="157"/>
      <c r="L23" s="157"/>
      <c r="M23" s="157"/>
      <c r="N23" s="157"/>
      <c r="O23" s="140"/>
      <c r="P23" s="169"/>
      <c r="Q23" s="170"/>
      <c r="R23" s="170"/>
      <c r="S23" s="170"/>
      <c r="T23" s="430">
        <f>SUM(T22)</f>
        <v>112899.78</v>
      </c>
      <c r="U23" s="429"/>
      <c r="V23" s="430">
        <f>SUM(V22)</f>
        <v>0</v>
      </c>
      <c r="W23" s="147"/>
      <c r="X23" s="140"/>
      <c r="Y23" s="358"/>
    </row>
    <row r="24" spans="1:25" ht="13.5">
      <c r="A24" s="381"/>
      <c r="B24" s="381" t="s">
        <v>43</v>
      </c>
      <c r="C24" s="382" t="s">
        <v>64</v>
      </c>
      <c r="D24" s="170"/>
      <c r="E24" s="170"/>
      <c r="F24" s="170"/>
      <c r="G24" s="170"/>
      <c r="H24" s="170"/>
      <c r="I24" s="170"/>
      <c r="J24" s="170"/>
      <c r="K24" s="170"/>
      <c r="L24" s="170"/>
      <c r="M24" s="170"/>
      <c r="N24" s="170"/>
      <c r="O24" s="160"/>
      <c r="P24" s="215" t="s">
        <v>46</v>
      </c>
      <c r="Q24" s="170"/>
      <c r="R24" s="422" t="s">
        <v>65</v>
      </c>
      <c r="S24" s="149"/>
      <c r="T24" s="425"/>
      <c r="U24" s="424"/>
      <c r="V24" s="425"/>
      <c r="W24" s="147"/>
      <c r="X24" s="157"/>
      <c r="Y24" s="359"/>
    </row>
    <row r="25" spans="1:24" ht="13.5">
      <c r="A25" s="198"/>
      <c r="B25" s="198"/>
      <c r="C25" s="198" t="s">
        <v>66</v>
      </c>
      <c r="D25" s="157"/>
      <c r="E25" s="157"/>
      <c r="F25" s="157"/>
      <c r="G25" s="157"/>
      <c r="H25" s="170"/>
      <c r="I25" s="170"/>
      <c r="J25" s="157"/>
      <c r="K25" s="157"/>
      <c r="L25" s="157"/>
      <c r="M25" s="157"/>
      <c r="N25" s="170"/>
      <c r="O25" s="147"/>
      <c r="P25" s="169"/>
      <c r="Q25" s="381" t="s">
        <v>50</v>
      </c>
      <c r="R25" s="422" t="s">
        <v>68</v>
      </c>
      <c r="S25" s="149"/>
      <c r="T25" s="386"/>
      <c r="U25" s="424"/>
      <c r="V25" s="386"/>
      <c r="W25" s="147"/>
      <c r="X25" s="140"/>
    </row>
    <row r="26" spans="1:23" ht="13.5">
      <c r="A26" s="198"/>
      <c r="B26" s="198"/>
      <c r="C26" s="198" t="s">
        <v>67</v>
      </c>
      <c r="D26" s="157"/>
      <c r="E26" s="157"/>
      <c r="F26" s="157"/>
      <c r="G26" s="157"/>
      <c r="H26" s="170">
        <f>-'ΓΕΝΙΚΗ ΕΚΜΕΤΑΛΛΕΥΣΗ'!C9</f>
        <v>5326111.44</v>
      </c>
      <c r="I26" s="170"/>
      <c r="J26" s="157"/>
      <c r="K26" s="157"/>
      <c r="L26" s="157"/>
      <c r="M26" s="157"/>
      <c r="N26" s="170">
        <v>2244653.28</v>
      </c>
      <c r="P26" s="169"/>
      <c r="Q26" s="170"/>
      <c r="R26" s="170" t="s">
        <v>70</v>
      </c>
      <c r="T26" s="386">
        <v>23502577.18</v>
      </c>
      <c r="U26" s="398"/>
      <c r="V26" s="386">
        <v>79891432.96</v>
      </c>
      <c r="W26" s="123"/>
    </row>
    <row r="27" spans="1:23" ht="13.5">
      <c r="A27" s="198"/>
      <c r="B27" s="198"/>
      <c r="C27" s="198"/>
      <c r="D27" s="157"/>
      <c r="E27" s="157"/>
      <c r="F27" s="157"/>
      <c r="G27" s="157"/>
      <c r="H27" s="414">
        <f>SUM(H26)</f>
        <v>5326111.44</v>
      </c>
      <c r="I27" s="380"/>
      <c r="J27" s="157"/>
      <c r="K27" s="157"/>
      <c r="L27" s="157"/>
      <c r="M27" s="157"/>
      <c r="N27" s="414">
        <v>2244653.28</v>
      </c>
      <c r="O27" s="147"/>
      <c r="P27" s="169"/>
      <c r="Q27" s="170"/>
      <c r="R27" s="170" t="s">
        <v>249</v>
      </c>
      <c r="T27" s="386">
        <v>0</v>
      </c>
      <c r="U27" s="398"/>
      <c r="V27" s="386">
        <v>25787.36</v>
      </c>
      <c r="W27" s="123"/>
    </row>
    <row r="28" spans="1:24" ht="13.5">
      <c r="A28" s="198"/>
      <c r="B28" s="381" t="s">
        <v>50</v>
      </c>
      <c r="C28" s="382" t="s">
        <v>69</v>
      </c>
      <c r="D28" s="157"/>
      <c r="E28" s="157"/>
      <c r="F28" s="157"/>
      <c r="G28" s="157"/>
      <c r="H28" s="157"/>
      <c r="I28" s="157"/>
      <c r="J28" s="157"/>
      <c r="K28" s="157"/>
      <c r="L28" s="157"/>
      <c r="M28" s="157"/>
      <c r="N28" s="157"/>
      <c r="O28" s="147"/>
      <c r="P28" s="169"/>
      <c r="Q28" s="170"/>
      <c r="R28" s="170" t="s">
        <v>250</v>
      </c>
      <c r="T28" s="386">
        <v>0</v>
      </c>
      <c r="U28" s="398"/>
      <c r="V28" s="386">
        <v>457413.27</v>
      </c>
      <c r="W28" s="147"/>
      <c r="X28" s="147"/>
    </row>
    <row r="29" spans="1:24" ht="13.5">
      <c r="A29" s="198"/>
      <c r="B29" s="198"/>
      <c r="C29" s="198" t="s">
        <v>88</v>
      </c>
      <c r="D29" s="170"/>
      <c r="E29" s="157"/>
      <c r="F29" s="157"/>
      <c r="G29" s="157"/>
      <c r="H29" s="170">
        <v>16134550.97</v>
      </c>
      <c r="I29" s="170"/>
      <c r="J29" s="170"/>
      <c r="K29" s="157"/>
      <c r="L29" s="157"/>
      <c r="M29" s="157"/>
      <c r="N29" s="170">
        <v>39724785.83</v>
      </c>
      <c r="O29" s="147"/>
      <c r="P29" s="169"/>
      <c r="Q29" s="198"/>
      <c r="R29" s="170" t="s">
        <v>248</v>
      </c>
      <c r="T29" s="385">
        <v>0</v>
      </c>
      <c r="U29" s="401"/>
      <c r="V29" s="385">
        <v>1337063.6</v>
      </c>
      <c r="X29" s="123"/>
    </row>
    <row r="30" spans="1:24" ht="14.25" thickBot="1">
      <c r="A30" s="198"/>
      <c r="B30" s="198"/>
      <c r="C30" s="198"/>
      <c r="D30" s="157"/>
      <c r="E30" s="157"/>
      <c r="F30" s="157"/>
      <c r="G30" s="157"/>
      <c r="H30" s="414">
        <f>SUM(H29)</f>
        <v>16134550.97</v>
      </c>
      <c r="I30" s="380"/>
      <c r="J30" s="157"/>
      <c r="K30" s="157"/>
      <c r="L30" s="157"/>
      <c r="M30" s="157"/>
      <c r="N30" s="414">
        <v>39724785.83</v>
      </c>
      <c r="O30" s="147"/>
      <c r="P30" s="169"/>
      <c r="Q30" s="170"/>
      <c r="R30" s="190" t="s">
        <v>91</v>
      </c>
      <c r="T30" s="430">
        <f>SUM(T26:T29)</f>
        <v>23502577.18</v>
      </c>
      <c r="U30" s="429"/>
      <c r="V30" s="430">
        <f>SUM(V26:V29)</f>
        <v>81711697.18999998</v>
      </c>
      <c r="W30" s="151"/>
      <c r="X30" s="148"/>
    </row>
    <row r="31" spans="1:24" ht="12.75">
      <c r="A31" s="198"/>
      <c r="B31" s="381" t="s">
        <v>55</v>
      </c>
      <c r="C31" s="382" t="s">
        <v>71</v>
      </c>
      <c r="D31" s="157"/>
      <c r="E31" s="157"/>
      <c r="F31" s="157"/>
      <c r="G31" s="157"/>
      <c r="H31" s="380"/>
      <c r="I31" s="157"/>
      <c r="J31" s="157"/>
      <c r="K31" s="157"/>
      <c r="L31" s="157"/>
      <c r="M31" s="157"/>
      <c r="N31" s="380"/>
      <c r="O31" s="147"/>
      <c r="X31" s="123"/>
    </row>
    <row r="32" spans="1:24" ht="13.5">
      <c r="A32" s="198"/>
      <c r="B32" s="198" t="s">
        <v>61</v>
      </c>
      <c r="C32" s="198" t="s">
        <v>72</v>
      </c>
      <c r="D32" s="157"/>
      <c r="E32" s="157"/>
      <c r="F32" s="157"/>
      <c r="G32" s="157"/>
      <c r="H32" s="188">
        <v>16271.46</v>
      </c>
      <c r="I32" s="170"/>
      <c r="J32" s="157"/>
      <c r="K32" s="157"/>
      <c r="L32" s="157"/>
      <c r="M32" s="157"/>
      <c r="N32" s="188">
        <v>15271.46</v>
      </c>
      <c r="O32" s="147"/>
      <c r="P32" s="215" t="s">
        <v>62</v>
      </c>
      <c r="Q32" s="170"/>
      <c r="R32" s="382" t="s">
        <v>348</v>
      </c>
      <c r="T32" s="398"/>
      <c r="U32" s="398"/>
      <c r="V32" s="398"/>
      <c r="W32" s="147"/>
      <c r="X32" s="147"/>
    </row>
    <row r="33" spans="1:24" ht="13.5">
      <c r="A33" s="169"/>
      <c r="B33" s="198"/>
      <c r="C33" s="198" t="s">
        <v>73</v>
      </c>
      <c r="D33" s="157"/>
      <c r="E33" s="157"/>
      <c r="F33" s="157"/>
      <c r="G33" s="157"/>
      <c r="H33" s="383">
        <v>5432649.18</v>
      </c>
      <c r="I33" s="380"/>
      <c r="J33" s="157"/>
      <c r="K33" s="157"/>
      <c r="L33" s="157"/>
      <c r="M33" s="157"/>
      <c r="N33" s="383">
        <v>6849029.2</v>
      </c>
      <c r="O33" s="147"/>
      <c r="Q33" s="170"/>
      <c r="R33" s="170" t="s">
        <v>350</v>
      </c>
      <c r="T33" s="389">
        <f>158823.9+830888.02+24101.91</f>
        <v>1013813.8300000001</v>
      </c>
      <c r="U33" s="398"/>
      <c r="V33" s="389">
        <v>770246.01</v>
      </c>
      <c r="X33" s="123"/>
    </row>
    <row r="34" spans="1:24" ht="14.25" thickBot="1">
      <c r="A34" s="198"/>
      <c r="B34" s="198"/>
      <c r="C34" s="198"/>
      <c r="D34" s="157"/>
      <c r="E34" s="157"/>
      <c r="F34" s="157"/>
      <c r="G34" s="157"/>
      <c r="H34" s="414">
        <f>SUM(H32:H33)</f>
        <v>5448920.64</v>
      </c>
      <c r="I34" s="380"/>
      <c r="J34" s="157"/>
      <c r="K34" s="157"/>
      <c r="L34" s="157"/>
      <c r="M34" s="157"/>
      <c r="N34" s="414">
        <v>6864300.66</v>
      </c>
      <c r="O34" s="147"/>
      <c r="Q34" s="170"/>
      <c r="R34" s="170"/>
      <c r="T34" s="430">
        <f>SUM(T33)</f>
        <v>1013813.8300000001</v>
      </c>
      <c r="U34" s="398"/>
      <c r="V34" s="430">
        <v>770246.01</v>
      </c>
      <c r="X34" s="140"/>
    </row>
    <row r="35" spans="1:24" ht="13.5" thickBot="1">
      <c r="A35" s="198"/>
      <c r="B35" s="198"/>
      <c r="C35" s="381" t="s">
        <v>105</v>
      </c>
      <c r="D35" s="157"/>
      <c r="E35" s="157"/>
      <c r="F35" s="157"/>
      <c r="G35" s="157"/>
      <c r="H35" s="417">
        <f>+H34+H30+H27</f>
        <v>26909583.05</v>
      </c>
      <c r="I35" s="416"/>
      <c r="J35" s="157"/>
      <c r="K35" s="157"/>
      <c r="L35" s="157"/>
      <c r="M35" s="157"/>
      <c r="N35" s="417">
        <f>+N34+N30+N27</f>
        <v>48833739.769999996</v>
      </c>
      <c r="O35" s="147"/>
      <c r="P35" s="124"/>
      <c r="Q35" s="124"/>
      <c r="R35" s="124"/>
      <c r="S35" s="124"/>
      <c r="T35" s="124"/>
      <c r="U35" s="124"/>
      <c r="V35" s="124"/>
      <c r="X35" s="123"/>
    </row>
    <row r="36" spans="1:24" ht="13.5">
      <c r="A36" s="381"/>
      <c r="B36" s="198"/>
      <c r="C36" s="382"/>
      <c r="D36" s="157"/>
      <c r="E36" s="157"/>
      <c r="F36" s="157"/>
      <c r="G36" s="157"/>
      <c r="H36" s="380"/>
      <c r="I36" s="380"/>
      <c r="J36" s="157"/>
      <c r="K36" s="157"/>
      <c r="L36" s="157"/>
      <c r="M36" s="157"/>
      <c r="N36" s="380"/>
      <c r="O36" s="147"/>
      <c r="P36" s="169"/>
      <c r="Q36" s="170"/>
      <c r="R36" s="170"/>
      <c r="T36" s="398"/>
      <c r="U36" s="398"/>
      <c r="V36" s="398"/>
      <c r="W36" s="147"/>
      <c r="X36" s="147"/>
    </row>
    <row r="37" spans="1:24" ht="12.75">
      <c r="A37" s="381" t="s">
        <v>115</v>
      </c>
      <c r="B37" s="381"/>
      <c r="C37" s="382" t="s">
        <v>116</v>
      </c>
      <c r="D37" s="382"/>
      <c r="E37" s="157"/>
      <c r="F37" s="157"/>
      <c r="G37" s="157"/>
      <c r="H37" s="157"/>
      <c r="I37" s="157"/>
      <c r="J37" s="382"/>
      <c r="K37" s="157"/>
      <c r="L37" s="157"/>
      <c r="M37" s="157"/>
      <c r="N37" s="157"/>
      <c r="O37" s="147"/>
      <c r="W37" s="147"/>
      <c r="X37" s="140"/>
    </row>
    <row r="38" spans="1:24" ht="12.75">
      <c r="A38" s="198"/>
      <c r="B38" s="198"/>
      <c r="C38" s="198" t="s">
        <v>117</v>
      </c>
      <c r="D38" s="170"/>
      <c r="E38" s="170"/>
      <c r="F38" s="170"/>
      <c r="G38" s="170"/>
      <c r="H38" s="383">
        <v>5961375.25</v>
      </c>
      <c r="I38" s="380"/>
      <c r="J38" s="170"/>
      <c r="K38" s="170"/>
      <c r="L38" s="170"/>
      <c r="M38" s="170"/>
      <c r="N38" s="383">
        <v>11429305.98</v>
      </c>
      <c r="O38" s="147"/>
      <c r="P38" s="169"/>
      <c r="W38" s="147"/>
      <c r="X38" s="140"/>
    </row>
    <row r="39" spans="1:24" ht="13.5" thickBot="1">
      <c r="A39" s="198"/>
      <c r="B39" s="198"/>
      <c r="C39" s="198"/>
      <c r="D39" s="170"/>
      <c r="E39" s="170"/>
      <c r="F39" s="170"/>
      <c r="G39" s="170"/>
      <c r="H39" s="420">
        <f>SUM(H38)</f>
        <v>5961375.25</v>
      </c>
      <c r="I39" s="380"/>
      <c r="J39" s="170"/>
      <c r="K39" s="170"/>
      <c r="L39" s="170"/>
      <c r="M39" s="170"/>
      <c r="N39" s="420">
        <v>11429305.98</v>
      </c>
      <c r="O39" s="147"/>
      <c r="P39" s="169"/>
      <c r="W39" s="147"/>
      <c r="X39" s="140"/>
    </row>
    <row r="40" spans="1:24" ht="9.75" customHeight="1">
      <c r="A40" s="198"/>
      <c r="B40" s="198"/>
      <c r="C40" s="198"/>
      <c r="D40" s="170"/>
      <c r="E40" s="170"/>
      <c r="F40" s="170"/>
      <c r="G40" s="170"/>
      <c r="H40" s="170"/>
      <c r="I40" s="170"/>
      <c r="J40" s="170"/>
      <c r="K40" s="170"/>
      <c r="L40" s="170"/>
      <c r="M40" s="170"/>
      <c r="N40" s="170"/>
      <c r="O40" s="147"/>
      <c r="P40" s="169"/>
      <c r="Q40" s="170"/>
      <c r="R40" s="170"/>
      <c r="T40" s="398"/>
      <c r="U40" s="398"/>
      <c r="V40" s="398"/>
      <c r="W40" s="147"/>
      <c r="X40" s="140"/>
    </row>
    <row r="41" spans="1:26" ht="14.25" thickBot="1">
      <c r="A41" s="198"/>
      <c r="B41" s="198"/>
      <c r="C41" s="381" t="s">
        <v>118</v>
      </c>
      <c r="D41" s="179"/>
      <c r="E41" s="179"/>
      <c r="F41" s="179"/>
      <c r="G41" s="179"/>
      <c r="H41" s="418">
        <f>+H39+H35+H22+H12</f>
        <v>58099317.35999999</v>
      </c>
      <c r="I41" s="416"/>
      <c r="J41" s="179"/>
      <c r="K41" s="179"/>
      <c r="L41" s="179"/>
      <c r="M41" s="179"/>
      <c r="N41" s="418">
        <f>+N39+N35+N22+N12</f>
        <v>87115951.96</v>
      </c>
      <c r="O41" s="147"/>
      <c r="P41" s="169"/>
      <c r="Q41" s="170"/>
      <c r="R41" s="190" t="s">
        <v>349</v>
      </c>
      <c r="S41" s="151"/>
      <c r="T41" s="426">
        <f>+T34+T30+T19+T23</f>
        <v>58099317.36000001</v>
      </c>
      <c r="U41" s="396"/>
      <c r="V41" s="426">
        <f>+V34+V30+V19</f>
        <v>87115951.96</v>
      </c>
      <c r="W41" s="147"/>
      <c r="X41" s="140"/>
      <c r="Z41" s="124">
        <v>1185334</v>
      </c>
    </row>
    <row r="42" spans="1:24" ht="19.5" customHeight="1" thickTop="1">
      <c r="A42" s="198"/>
      <c r="B42" s="198"/>
      <c r="C42" s="198"/>
      <c r="D42" s="136"/>
      <c r="E42" s="136"/>
      <c r="F42" s="136"/>
      <c r="G42" s="136"/>
      <c r="H42" s="136"/>
      <c r="I42" s="136"/>
      <c r="O42" s="147"/>
      <c r="P42" s="169"/>
      <c r="Q42" s="170"/>
      <c r="R42" s="190"/>
      <c r="S42" s="151"/>
      <c r="T42" s="494">
        <f>T41-H41</f>
        <v>0</v>
      </c>
      <c r="U42" s="151"/>
      <c r="V42" s="494">
        <f>V41-N41</f>
        <v>0</v>
      </c>
      <c r="W42" s="147"/>
      <c r="X42" s="140"/>
    </row>
    <row r="43" spans="1:26" ht="12.75">
      <c r="A43" s="198"/>
      <c r="B43" s="198"/>
      <c r="C43" s="177" t="s">
        <v>109</v>
      </c>
      <c r="D43" s="160"/>
      <c r="E43" s="160"/>
      <c r="F43" s="160"/>
      <c r="G43" s="160"/>
      <c r="H43" s="161"/>
      <c r="I43" s="161"/>
      <c r="J43" s="160"/>
      <c r="K43" s="160"/>
      <c r="L43" s="160"/>
      <c r="M43" s="160"/>
      <c r="N43" s="161"/>
      <c r="O43" s="147"/>
      <c r="P43" s="169"/>
      <c r="Q43" s="170"/>
      <c r="R43" s="177" t="s">
        <v>110</v>
      </c>
      <c r="S43" s="177"/>
      <c r="T43" s="161"/>
      <c r="U43" s="177"/>
      <c r="V43" s="161"/>
      <c r="W43" s="147"/>
      <c r="X43" s="140"/>
      <c r="Z43" s="124">
        <v>463783</v>
      </c>
    </row>
    <row r="44" spans="1:26" ht="12.75">
      <c r="A44" s="198"/>
      <c r="B44" s="198" t="s">
        <v>61</v>
      </c>
      <c r="C44" s="180" t="s">
        <v>119</v>
      </c>
      <c r="D44" s="160"/>
      <c r="E44" s="160"/>
      <c r="F44" s="160"/>
      <c r="G44" s="160"/>
      <c r="H44" s="178">
        <f>T44</f>
        <v>208379732.7</v>
      </c>
      <c r="I44" s="178"/>
      <c r="J44" s="160"/>
      <c r="K44" s="160"/>
      <c r="L44" s="160"/>
      <c r="M44" s="160"/>
      <c r="N44" s="178">
        <v>148679757.81</v>
      </c>
      <c r="O44" s="147"/>
      <c r="P44" s="169"/>
      <c r="Q44" s="170"/>
      <c r="R44" s="180" t="s">
        <v>125</v>
      </c>
      <c r="S44" s="129"/>
      <c r="T44" s="178">
        <v>208379732.7</v>
      </c>
      <c r="U44" s="129"/>
      <c r="V44" s="178">
        <v>148679757.81</v>
      </c>
      <c r="W44" s="147"/>
      <c r="X44" s="140"/>
      <c r="Z44" s="124">
        <f>Z41-Z43</f>
        <v>721551</v>
      </c>
    </row>
    <row r="45" spans="1:26" ht="12.75">
      <c r="A45" s="198"/>
      <c r="B45" s="180"/>
      <c r="C45" s="180" t="s">
        <v>1050</v>
      </c>
      <c r="D45" s="160"/>
      <c r="E45" s="160"/>
      <c r="F45" s="160"/>
      <c r="G45" s="160"/>
      <c r="H45" s="94"/>
      <c r="I45" s="94"/>
      <c r="J45" s="160"/>
      <c r="K45" s="160"/>
      <c r="L45" s="160"/>
      <c r="M45" s="160"/>
      <c r="N45" s="94"/>
      <c r="O45" s="147"/>
      <c r="P45" s="169"/>
      <c r="Q45" s="170"/>
      <c r="R45" s="180" t="s">
        <v>1048</v>
      </c>
      <c r="S45" s="129"/>
      <c r="T45" s="94"/>
      <c r="U45" s="180"/>
      <c r="V45" s="94"/>
      <c r="W45" s="147"/>
      <c r="X45" s="140"/>
      <c r="Z45" s="124">
        <v>466092.65</v>
      </c>
    </row>
    <row r="46" spans="1:26" ht="12.75">
      <c r="A46" s="180"/>
      <c r="B46" s="180"/>
      <c r="C46" s="182" t="s">
        <v>1051</v>
      </c>
      <c r="D46" s="95"/>
      <c r="E46" s="95"/>
      <c r="F46" s="95"/>
      <c r="G46" s="95"/>
      <c r="H46" s="170">
        <f>T46</f>
        <v>34179.75</v>
      </c>
      <c r="I46" s="170"/>
      <c r="J46" s="95"/>
      <c r="K46" s="95"/>
      <c r="L46" s="95"/>
      <c r="M46" s="95"/>
      <c r="N46" s="170">
        <v>33491</v>
      </c>
      <c r="O46" s="147"/>
      <c r="P46" s="169"/>
      <c r="Q46" s="170"/>
      <c r="R46" s="182" t="s">
        <v>1049</v>
      </c>
      <c r="S46" s="181"/>
      <c r="T46" s="170">
        <v>34179.75</v>
      </c>
      <c r="U46" s="182"/>
      <c r="V46" s="170">
        <v>33491</v>
      </c>
      <c r="X46" s="140"/>
      <c r="Z46" s="136">
        <v>1187643.65</v>
      </c>
    </row>
    <row r="47" spans="1:24" ht="13.5" thickBot="1">
      <c r="A47" s="129"/>
      <c r="B47" s="129"/>
      <c r="C47" s="95"/>
      <c r="D47" s="353"/>
      <c r="E47" s="95"/>
      <c r="F47" s="95"/>
      <c r="G47" s="95"/>
      <c r="H47" s="421">
        <f>SUM(H44:H46)</f>
        <v>208413912.45</v>
      </c>
      <c r="I47" s="178"/>
      <c r="J47" s="353"/>
      <c r="K47" s="95"/>
      <c r="L47" s="95"/>
      <c r="M47" s="95"/>
      <c r="N47" s="421">
        <v>148713248.81</v>
      </c>
      <c r="O47" s="147"/>
      <c r="P47" s="169"/>
      <c r="Q47" s="170"/>
      <c r="R47" s="95"/>
      <c r="S47" s="431"/>
      <c r="T47" s="421">
        <f>SUM(T44:T46)</f>
        <v>208413912.45</v>
      </c>
      <c r="U47" s="431"/>
      <c r="V47" s="421">
        <v>148713248.81</v>
      </c>
      <c r="X47" s="140"/>
    </row>
    <row r="48" spans="1:24" ht="6" customHeight="1" thickTop="1">
      <c r="A48" s="129"/>
      <c r="B48" s="129"/>
      <c r="C48" s="95"/>
      <c r="D48" s="95"/>
      <c r="E48" s="95"/>
      <c r="F48" s="95"/>
      <c r="G48" s="95"/>
      <c r="H48" s="178"/>
      <c r="I48" s="178"/>
      <c r="J48" s="95"/>
      <c r="K48" s="95"/>
      <c r="L48" s="95"/>
      <c r="M48" s="95"/>
      <c r="N48" s="178"/>
      <c r="O48" s="147"/>
      <c r="Q48" s="170"/>
      <c r="R48" s="95"/>
      <c r="S48" s="95"/>
      <c r="T48" s="178"/>
      <c r="U48" s="95"/>
      <c r="V48" s="178"/>
      <c r="X48" s="140"/>
    </row>
    <row r="49" spans="1:24" ht="12.75" customHeight="1">
      <c r="A49" s="529" t="s">
        <v>1041</v>
      </c>
      <c r="B49" s="529"/>
      <c r="C49" s="529"/>
      <c r="D49" s="529"/>
      <c r="E49" s="529"/>
      <c r="F49" s="529"/>
      <c r="G49" s="529"/>
      <c r="H49" s="529"/>
      <c r="I49" s="529"/>
      <c r="J49" s="529"/>
      <c r="K49" s="529"/>
      <c r="L49" s="529"/>
      <c r="M49" s="529"/>
      <c r="N49" s="529"/>
      <c r="O49" s="529"/>
      <c r="P49" s="529"/>
      <c r="Q49" s="529"/>
      <c r="R49" s="529"/>
      <c r="S49" s="529"/>
      <c r="T49" s="529"/>
      <c r="U49" s="529"/>
      <c r="V49" s="529"/>
      <c r="X49" s="140"/>
    </row>
    <row r="50" spans="1:24" ht="12.75">
      <c r="A50" s="523" t="s">
        <v>1102</v>
      </c>
      <c r="B50" s="523"/>
      <c r="C50" s="523"/>
      <c r="D50" s="523"/>
      <c r="E50" s="523"/>
      <c r="F50" s="523"/>
      <c r="G50" s="523"/>
      <c r="H50" s="523"/>
      <c r="I50" s="523"/>
      <c r="J50" s="523"/>
      <c r="K50" s="523"/>
      <c r="L50" s="523"/>
      <c r="M50" s="523"/>
      <c r="N50" s="523"/>
      <c r="O50" s="523"/>
      <c r="P50" s="523"/>
      <c r="Q50" s="523"/>
      <c r="R50" s="523"/>
      <c r="S50" s="523"/>
      <c r="T50" s="523"/>
      <c r="U50" s="523"/>
      <c r="V50" s="523"/>
      <c r="X50" s="140"/>
    </row>
    <row r="51" spans="1:24" ht="12.75">
      <c r="A51" s="523" t="s">
        <v>1097</v>
      </c>
      <c r="B51" s="523"/>
      <c r="C51" s="523"/>
      <c r="D51" s="523"/>
      <c r="E51" s="523"/>
      <c r="F51" s="523"/>
      <c r="G51" s="523"/>
      <c r="H51" s="523"/>
      <c r="I51" s="523"/>
      <c r="J51" s="523"/>
      <c r="K51" s="523"/>
      <c r="L51" s="523"/>
      <c r="M51" s="523"/>
      <c r="N51" s="523"/>
      <c r="O51" s="523"/>
      <c r="P51" s="523"/>
      <c r="Q51" s="523"/>
      <c r="R51" s="523"/>
      <c r="S51" s="523"/>
      <c r="T51" s="523"/>
      <c r="U51" s="523"/>
      <c r="V51" s="523"/>
      <c r="X51" s="140"/>
    </row>
    <row r="52" spans="1:24" ht="12.75">
      <c r="A52" s="523" t="s">
        <v>1076</v>
      </c>
      <c r="B52" s="523"/>
      <c r="C52" s="523"/>
      <c r="D52" s="523"/>
      <c r="E52" s="523"/>
      <c r="F52" s="523"/>
      <c r="G52" s="523"/>
      <c r="H52" s="523"/>
      <c r="I52" s="523"/>
      <c r="J52" s="523"/>
      <c r="K52" s="523"/>
      <c r="L52" s="523"/>
      <c r="M52" s="523"/>
      <c r="N52" s="523"/>
      <c r="O52" s="523"/>
      <c r="P52" s="523"/>
      <c r="Q52" s="523"/>
      <c r="R52" s="523"/>
      <c r="S52" s="523"/>
      <c r="T52" s="523"/>
      <c r="U52" s="523"/>
      <c r="V52" s="523"/>
      <c r="X52" s="140"/>
    </row>
    <row r="53" spans="1:24" ht="12.75">
      <c r="A53" s="379"/>
      <c r="B53" s="379"/>
      <c r="C53" s="379" t="s">
        <v>1065</v>
      </c>
      <c r="D53" s="379"/>
      <c r="E53" s="379"/>
      <c r="F53" s="379"/>
      <c r="G53" s="379"/>
      <c r="H53" s="379"/>
      <c r="I53" s="379"/>
      <c r="J53" s="379"/>
      <c r="K53" s="379"/>
      <c r="L53" s="379"/>
      <c r="M53" s="379"/>
      <c r="N53" s="379"/>
      <c r="O53" s="379"/>
      <c r="P53" s="379"/>
      <c r="Q53" s="379"/>
      <c r="R53" s="379"/>
      <c r="S53" s="379"/>
      <c r="T53" s="379"/>
      <c r="U53" s="379"/>
      <c r="V53" s="379"/>
      <c r="X53" s="140"/>
    </row>
    <row r="54" spans="1:24" ht="12.75">
      <c r="A54" s="523" t="s">
        <v>1087</v>
      </c>
      <c r="B54" s="523"/>
      <c r="C54" s="523"/>
      <c r="D54" s="523"/>
      <c r="E54" s="523"/>
      <c r="F54" s="523"/>
      <c r="G54" s="523"/>
      <c r="H54" s="523"/>
      <c r="I54" s="523"/>
      <c r="J54" s="523"/>
      <c r="K54" s="523"/>
      <c r="L54" s="523"/>
      <c r="M54" s="523"/>
      <c r="N54" s="523"/>
      <c r="O54" s="523"/>
      <c r="P54" s="523"/>
      <c r="Q54" s="523"/>
      <c r="R54" s="523"/>
      <c r="S54" s="523"/>
      <c r="T54" s="523"/>
      <c r="U54" s="523"/>
      <c r="V54" s="523"/>
      <c r="X54" s="140"/>
    </row>
    <row r="55" spans="1:24" ht="12.75">
      <c r="A55" s="379"/>
      <c r="B55" s="379"/>
      <c r="C55" s="379" t="s">
        <v>1083</v>
      </c>
      <c r="D55" s="379"/>
      <c r="E55" s="379"/>
      <c r="F55" s="379"/>
      <c r="G55" s="379"/>
      <c r="H55" s="379"/>
      <c r="I55" s="379"/>
      <c r="J55" s="379"/>
      <c r="K55" s="379"/>
      <c r="L55" s="379"/>
      <c r="M55" s="379"/>
      <c r="N55" s="379"/>
      <c r="O55" s="379"/>
      <c r="P55" s="379"/>
      <c r="Q55" s="379"/>
      <c r="R55" s="379"/>
      <c r="S55" s="379"/>
      <c r="T55" s="379"/>
      <c r="U55" s="379"/>
      <c r="V55" s="379"/>
      <c r="X55" s="140"/>
    </row>
    <row r="56" spans="1:24" ht="12.75">
      <c r="A56" s="523" t="s">
        <v>1084</v>
      </c>
      <c r="B56" s="523"/>
      <c r="C56" s="523"/>
      <c r="D56" s="523"/>
      <c r="E56" s="523"/>
      <c r="F56" s="523"/>
      <c r="G56" s="523"/>
      <c r="H56" s="523"/>
      <c r="I56" s="523"/>
      <c r="J56" s="523"/>
      <c r="K56" s="523"/>
      <c r="L56" s="523"/>
      <c r="M56" s="523"/>
      <c r="N56" s="523"/>
      <c r="O56" s="523"/>
      <c r="P56" s="523"/>
      <c r="Q56" s="523"/>
      <c r="R56" s="523"/>
      <c r="S56" s="523"/>
      <c r="T56" s="523"/>
      <c r="U56" s="523"/>
      <c r="V56" s="523"/>
      <c r="X56" s="140"/>
    </row>
    <row r="57" spans="1:22" s="115" customFormat="1" ht="15">
      <c r="A57" s="408"/>
      <c r="B57" s="180"/>
      <c r="C57" s="409" t="s">
        <v>1064</v>
      </c>
      <c r="D57" s="95"/>
      <c r="E57" s="95"/>
      <c r="F57" s="95"/>
      <c r="G57" s="95"/>
      <c r="H57" s="178"/>
      <c r="I57" s="157"/>
      <c r="J57" s="169"/>
      <c r="K57" s="170"/>
      <c r="L57" s="95"/>
      <c r="M57" s="95"/>
      <c r="N57" s="178"/>
      <c r="O57" s="170"/>
      <c r="P57" s="380"/>
      <c r="Q57" s="169"/>
      <c r="R57" s="198"/>
      <c r="S57" s="198"/>
      <c r="T57" s="198"/>
      <c r="U57" s="198"/>
      <c r="V57" s="198"/>
    </row>
    <row r="58" spans="1:24" ht="16.5" customHeight="1">
      <c r="A58" s="525" t="s">
        <v>74</v>
      </c>
      <c r="B58" s="525"/>
      <c r="C58" s="525"/>
      <c r="D58" s="525"/>
      <c r="E58" s="525"/>
      <c r="F58" s="525"/>
      <c r="G58" s="525"/>
      <c r="H58" s="525"/>
      <c r="I58" s="525"/>
      <c r="J58" s="525"/>
      <c r="K58" s="525"/>
      <c r="L58" s="525"/>
      <c r="M58" s="525"/>
      <c r="N58" s="525"/>
      <c r="O58" s="160"/>
      <c r="Q58" s="170"/>
      <c r="R58" s="524" t="s">
        <v>75</v>
      </c>
      <c r="S58" s="524"/>
      <c r="T58" s="524"/>
      <c r="U58" s="524"/>
      <c r="V58" s="524"/>
      <c r="X58" s="140"/>
    </row>
    <row r="59" spans="1:25" s="388" customFormat="1" ht="13.5">
      <c r="A59" s="525" t="s">
        <v>1070</v>
      </c>
      <c r="B59" s="525"/>
      <c r="C59" s="525"/>
      <c r="D59" s="525"/>
      <c r="E59" s="525"/>
      <c r="F59" s="525"/>
      <c r="G59" s="525"/>
      <c r="H59" s="525"/>
      <c r="I59" s="525"/>
      <c r="J59" s="525"/>
      <c r="K59" s="525"/>
      <c r="L59" s="525"/>
      <c r="M59" s="525"/>
      <c r="N59" s="525"/>
      <c r="O59" s="386"/>
      <c r="P59" s="401"/>
      <c r="Q59" s="398"/>
      <c r="R59" s="398"/>
      <c r="S59" s="398"/>
      <c r="T59" s="398"/>
      <c r="U59" s="398"/>
      <c r="V59" s="437"/>
      <c r="W59" s="398"/>
      <c r="X59" s="410"/>
      <c r="Y59" s="401"/>
    </row>
    <row r="60" spans="15:24" ht="12.75" customHeight="1">
      <c r="O60" s="147"/>
      <c r="R60" s="170"/>
      <c r="S60" s="170"/>
      <c r="T60" s="197" t="s">
        <v>76</v>
      </c>
      <c r="U60" s="170"/>
      <c r="V60" s="197" t="s">
        <v>1043</v>
      </c>
      <c r="W60" s="147"/>
      <c r="X60" s="140"/>
    </row>
    <row r="61" spans="6:24" ht="13.5" customHeight="1" thickBot="1">
      <c r="F61" s="433" t="s">
        <v>1068</v>
      </c>
      <c r="G61" s="433"/>
      <c r="H61" s="433"/>
      <c r="I61" s="198"/>
      <c r="J61" s="526" t="s">
        <v>1071</v>
      </c>
      <c r="K61" s="526"/>
      <c r="L61" s="526"/>
      <c r="M61" s="526"/>
      <c r="N61" s="526"/>
      <c r="O61" s="147"/>
      <c r="T61" s="435" t="s">
        <v>1069</v>
      </c>
      <c r="U61" s="170"/>
      <c r="V61" s="435" t="s">
        <v>345</v>
      </c>
      <c r="W61" s="147"/>
      <c r="X61" s="140"/>
    </row>
    <row r="62" spans="1:24" ht="12.75" customHeight="1">
      <c r="A62" s="198"/>
      <c r="B62" s="381" t="s">
        <v>43</v>
      </c>
      <c r="C62" s="382" t="s">
        <v>77</v>
      </c>
      <c r="D62" s="154"/>
      <c r="E62" s="154"/>
      <c r="F62" s="154"/>
      <c r="G62" s="154"/>
      <c r="H62" s="154"/>
      <c r="I62" s="154"/>
      <c r="J62" s="150"/>
      <c r="K62" s="150"/>
      <c r="L62" s="150"/>
      <c r="M62" s="150"/>
      <c r="N62" s="150"/>
      <c r="O62" s="147"/>
      <c r="V62" s="144"/>
      <c r="W62" s="123"/>
      <c r="X62" s="148"/>
    </row>
    <row r="63" spans="1:24" ht="13.5">
      <c r="A63" s="198"/>
      <c r="B63" s="198"/>
      <c r="C63" s="198" t="s">
        <v>93</v>
      </c>
      <c r="D63" s="157"/>
      <c r="E63" s="157"/>
      <c r="F63" s="157"/>
      <c r="G63" s="157"/>
      <c r="H63" s="157">
        <f>'ΓΕΝΙΚΗ ΕΚΜΕΤΑΛΛΕΥΣΗ'!J11</f>
        <v>76245736.13</v>
      </c>
      <c r="I63" s="170"/>
      <c r="J63" s="157"/>
      <c r="K63" s="157"/>
      <c r="L63" s="157"/>
      <c r="M63" s="157"/>
      <c r="N63" s="157">
        <v>86214432.91999999</v>
      </c>
      <c r="O63" s="144"/>
      <c r="R63" s="170" t="s">
        <v>1047</v>
      </c>
      <c r="T63" s="385">
        <f>H89</f>
        <v>29438201.960000005</v>
      </c>
      <c r="U63" s="385"/>
      <c r="V63" s="385">
        <v>12805982.629999993</v>
      </c>
      <c r="X63" s="123"/>
    </row>
    <row r="64" spans="1:24" ht="12.75">
      <c r="A64" s="198"/>
      <c r="B64" s="198"/>
      <c r="C64" s="382" t="s">
        <v>1033</v>
      </c>
      <c r="D64" s="157"/>
      <c r="E64" s="157"/>
      <c r="F64" s="157"/>
      <c r="G64" s="157"/>
      <c r="H64" s="383">
        <f>'Φ.Μερ.2010'!G116</f>
        <v>78061538.772</v>
      </c>
      <c r="I64" s="422"/>
      <c r="J64" s="157"/>
      <c r="K64" s="157"/>
      <c r="L64" s="157"/>
      <c r="M64" s="157"/>
      <c r="N64" s="383">
        <v>93694354.6036</v>
      </c>
      <c r="O64" s="144"/>
      <c r="R64" s="170" t="s">
        <v>1046</v>
      </c>
      <c r="X64" s="123"/>
    </row>
    <row r="65" spans="1:24" ht="13.5">
      <c r="A65" s="198"/>
      <c r="B65" s="198"/>
      <c r="C65" s="381" t="s">
        <v>94</v>
      </c>
      <c r="D65" s="179"/>
      <c r="E65" s="179"/>
      <c r="F65" s="179"/>
      <c r="G65" s="179"/>
      <c r="H65" s="190">
        <f>H63-H64</f>
        <v>-1815802.6420000046</v>
      </c>
      <c r="I65" s="190"/>
      <c r="J65" s="179"/>
      <c r="K65" s="179"/>
      <c r="L65" s="179"/>
      <c r="M65" s="179"/>
      <c r="N65" s="190">
        <v>-7479921.6836000085</v>
      </c>
      <c r="R65" s="170" t="s">
        <v>1045</v>
      </c>
      <c r="T65" s="385">
        <f>V66</f>
        <v>-19678417.9</v>
      </c>
      <c r="U65" s="385"/>
      <c r="V65" s="385">
        <v>-32484400.52999999</v>
      </c>
      <c r="X65" s="123"/>
    </row>
    <row r="66" spans="1:24" ht="14.25" thickBot="1">
      <c r="A66" s="198"/>
      <c r="B66" s="198"/>
      <c r="C66" s="382" t="s">
        <v>1034</v>
      </c>
      <c r="D66" s="157"/>
      <c r="E66" s="157"/>
      <c r="F66" s="157"/>
      <c r="G66" s="157"/>
      <c r="H66" s="383">
        <f>'ΓΕΝΙΚΗ ΕΚΜΕΤΑΛΛΕΥΣΗ'!J13</f>
        <v>548710.5099999967</v>
      </c>
      <c r="I66" s="422"/>
      <c r="J66" s="157"/>
      <c r="K66" s="157"/>
      <c r="L66" s="157"/>
      <c r="M66" s="157"/>
      <c r="N66" s="383">
        <v>289148.43000000005</v>
      </c>
      <c r="R66" s="190" t="s">
        <v>1098</v>
      </c>
      <c r="T66" s="432">
        <f>SUM(T63:T65)</f>
        <v>9759784.060000006</v>
      </c>
      <c r="U66" s="385"/>
      <c r="V66" s="432">
        <v>-19678417.9</v>
      </c>
      <c r="W66" s="123"/>
      <c r="X66" s="123"/>
    </row>
    <row r="67" spans="1:24" ht="13.5" thickTop="1">
      <c r="A67" s="198"/>
      <c r="B67" s="198"/>
      <c r="C67" s="198" t="s">
        <v>96</v>
      </c>
      <c r="D67" s="157"/>
      <c r="E67" s="157"/>
      <c r="F67" s="157"/>
      <c r="G67" s="157"/>
      <c r="H67" s="190">
        <f>SUM(H65:H66)</f>
        <v>-1267092.132000008</v>
      </c>
      <c r="I67" s="170"/>
      <c r="J67" s="157"/>
      <c r="K67" s="157"/>
      <c r="L67" s="157"/>
      <c r="M67" s="157"/>
      <c r="N67" s="190">
        <v>-7190773.253600009</v>
      </c>
      <c r="O67" s="150"/>
      <c r="P67" s="148"/>
      <c r="X67" s="140"/>
    </row>
    <row r="68" spans="1:24" ht="13.5" customHeight="1">
      <c r="A68" s="198"/>
      <c r="B68" s="198"/>
      <c r="C68" s="382" t="s">
        <v>1085</v>
      </c>
      <c r="D68" s="170"/>
      <c r="E68" s="157"/>
      <c r="F68" s="157">
        <f>'Φ.Μερ.2010'!I116</f>
        <v>5943803.612999999</v>
      </c>
      <c r="G68" s="157"/>
      <c r="H68" s="190"/>
      <c r="I68" s="422"/>
      <c r="J68" s="170"/>
      <c r="K68" s="157"/>
      <c r="L68" s="157">
        <v>6586878.4214</v>
      </c>
      <c r="M68" s="157"/>
      <c r="N68" s="190"/>
      <c r="O68" s="147"/>
      <c r="W68" s="123"/>
      <c r="X68" s="161"/>
    </row>
    <row r="69" spans="1:24" ht="12.75" customHeight="1">
      <c r="A69" s="198"/>
      <c r="B69" s="198"/>
      <c r="C69" s="198" t="s">
        <v>353</v>
      </c>
      <c r="D69" s="170"/>
      <c r="E69" s="157"/>
      <c r="F69" s="383">
        <f>'Φ.Μερ.2010'!K116</f>
        <v>110384.06500000002</v>
      </c>
      <c r="G69" s="157"/>
      <c r="H69" s="383">
        <f>SUM(F68:G69)</f>
        <v>6054187.677999999</v>
      </c>
      <c r="I69" s="170"/>
      <c r="J69" s="170"/>
      <c r="K69" s="157"/>
      <c r="L69" s="383">
        <v>103551.595</v>
      </c>
      <c r="M69" s="157"/>
      <c r="N69" s="383">
        <f>SUM(L68:L69)</f>
        <v>6690430.0164</v>
      </c>
      <c r="O69" s="147"/>
      <c r="W69" s="124"/>
      <c r="X69" s="129"/>
    </row>
    <row r="70" spans="1:24" ht="12.75">
      <c r="A70" s="198"/>
      <c r="B70" s="198"/>
      <c r="C70" s="381" t="s">
        <v>98</v>
      </c>
      <c r="D70" s="157"/>
      <c r="E70" s="157"/>
      <c r="F70" s="157"/>
      <c r="G70" s="157"/>
      <c r="H70" s="190">
        <f>H67-H69</f>
        <v>-7321279.810000007</v>
      </c>
      <c r="I70" s="190"/>
      <c r="J70" s="157"/>
      <c r="K70" s="157"/>
      <c r="L70" s="157"/>
      <c r="M70" s="157"/>
      <c r="N70" s="190">
        <v>-13881203.270000009</v>
      </c>
      <c r="O70" s="160"/>
      <c r="P70" s="129"/>
      <c r="W70" s="148"/>
      <c r="X70" s="161"/>
    </row>
    <row r="71" spans="1:24" ht="12.75">
      <c r="A71" s="198"/>
      <c r="B71" s="198"/>
      <c r="C71" s="382" t="s">
        <v>1044</v>
      </c>
      <c r="D71" s="170"/>
      <c r="E71" s="157"/>
      <c r="F71" s="157">
        <f>'ΓΕΝΙΚΗ ΕΚΜΕΤΑΛΛΕΥΣΗ'!I14</f>
        <v>114186.98</v>
      </c>
      <c r="G71" s="157"/>
      <c r="H71" s="170"/>
      <c r="I71" s="422"/>
      <c r="J71" s="170"/>
      <c r="K71" s="157"/>
      <c r="L71" s="157">
        <v>167094.26</v>
      </c>
      <c r="M71" s="157"/>
      <c r="N71" s="170"/>
      <c r="O71" s="147"/>
      <c r="P71" s="169"/>
      <c r="X71" s="123"/>
    </row>
    <row r="72" spans="1:25" s="129" customFormat="1" ht="12.75">
      <c r="A72" s="198"/>
      <c r="B72" s="198"/>
      <c r="C72" s="382" t="s">
        <v>1056</v>
      </c>
      <c r="D72" s="157"/>
      <c r="E72" s="157"/>
      <c r="F72" s="446">
        <f>'ΓΕΝΙΚΗ ΕΚΜΕΤΑΛΛΕΥΣΗ'!C19</f>
        <v>1863.44</v>
      </c>
      <c r="G72" s="157"/>
      <c r="H72" s="383">
        <f>F71-F72</f>
        <v>112323.54</v>
      </c>
      <c r="I72" s="422"/>
      <c r="J72" s="157"/>
      <c r="K72" s="157"/>
      <c r="L72" s="446">
        <v>1357.21</v>
      </c>
      <c r="M72" s="157"/>
      <c r="N72" s="383">
        <f>+L71-L72</f>
        <v>165737.05000000002</v>
      </c>
      <c r="O72" s="160"/>
      <c r="P72" s="123"/>
      <c r="Q72" s="136"/>
      <c r="R72" s="136"/>
      <c r="S72" s="136"/>
      <c r="T72" s="136"/>
      <c r="U72" s="136"/>
      <c r="V72" s="136"/>
      <c r="W72" s="123"/>
      <c r="X72" s="140"/>
      <c r="Y72" s="123"/>
    </row>
    <row r="73" spans="1:24" ht="12.75">
      <c r="A73" s="198"/>
      <c r="B73" s="198"/>
      <c r="C73" s="381" t="s">
        <v>133</v>
      </c>
      <c r="D73" s="157"/>
      <c r="E73" s="157"/>
      <c r="F73" s="157"/>
      <c r="G73" s="157"/>
      <c r="H73" s="190">
        <f>SUM(H70:H72)</f>
        <v>-7208956.270000007</v>
      </c>
      <c r="I73" s="190"/>
      <c r="J73" s="157"/>
      <c r="K73" s="157"/>
      <c r="L73" s="157"/>
      <c r="M73" s="157"/>
      <c r="N73" s="190">
        <v>-13715466.220000008</v>
      </c>
      <c r="O73" s="147"/>
      <c r="W73" s="123"/>
      <c r="X73" s="140"/>
    </row>
    <row r="74" spans="1:24" ht="12.75">
      <c r="A74" s="198"/>
      <c r="B74" s="381" t="s">
        <v>50</v>
      </c>
      <c r="C74" s="382" t="s">
        <v>100</v>
      </c>
      <c r="D74" s="157"/>
      <c r="E74" s="157"/>
      <c r="F74" s="157"/>
      <c r="G74" s="157"/>
      <c r="H74" s="157"/>
      <c r="I74" s="422"/>
      <c r="J74" s="157"/>
      <c r="K74" s="157"/>
      <c r="L74" s="157"/>
      <c r="M74" s="157"/>
      <c r="N74" s="157"/>
      <c r="O74" s="160"/>
      <c r="R74" s="170"/>
      <c r="S74" s="170"/>
      <c r="T74" s="170"/>
      <c r="U74" s="170"/>
      <c r="V74" s="188"/>
      <c r="W74" s="170"/>
      <c r="X74" s="170"/>
    </row>
    <row r="75" spans="1:24" ht="12.75">
      <c r="A75" s="198"/>
      <c r="B75" s="198"/>
      <c r="C75" s="198" t="s">
        <v>1053</v>
      </c>
      <c r="D75" s="170"/>
      <c r="E75" s="157"/>
      <c r="F75" s="170">
        <f>'ΓΕΝΙΚΗ ΕΚΜΕΤΑΛΛΕΥΣΗ'!C32</f>
        <v>641650.15</v>
      </c>
      <c r="G75" s="157"/>
      <c r="H75" s="157"/>
      <c r="I75" s="170"/>
      <c r="J75" s="170"/>
      <c r="K75" s="157"/>
      <c r="L75" s="170">
        <v>1022109.9700000025</v>
      </c>
      <c r="M75" s="157"/>
      <c r="N75" s="157"/>
      <c r="O75" s="147"/>
      <c r="P75" s="169"/>
      <c r="R75" s="170"/>
      <c r="S75" s="170"/>
      <c r="T75" s="170"/>
      <c r="U75" s="170"/>
      <c r="V75" s="188"/>
      <c r="W75" s="307"/>
      <c r="X75" s="307"/>
    </row>
    <row r="76" spans="1:24" ht="12.75">
      <c r="A76" s="198"/>
      <c r="B76" s="198"/>
      <c r="C76" s="198" t="s">
        <v>1054</v>
      </c>
      <c r="D76" s="170"/>
      <c r="E76" s="157"/>
      <c r="F76" s="169">
        <f>'ΓΕΝΙΚΗ ΕΚΜΕΤΑΛΛΕΥΣΗ'!C36+73457.66+145.27+297711.89</f>
        <v>426657.08</v>
      </c>
      <c r="G76" s="157"/>
      <c r="H76" s="157"/>
      <c r="I76" s="169"/>
      <c r="J76" s="170"/>
      <c r="K76" s="157"/>
      <c r="L76" s="169">
        <f>25855542.76-L78</f>
        <v>8242.680000003427</v>
      </c>
      <c r="M76" s="157"/>
      <c r="N76" s="157"/>
      <c r="O76" s="160"/>
      <c r="P76" s="169"/>
      <c r="R76" s="190"/>
      <c r="S76" s="190"/>
      <c r="T76" s="190"/>
      <c r="U76" s="190"/>
      <c r="V76" s="191"/>
      <c r="W76" s="170"/>
      <c r="X76" s="145"/>
    </row>
    <row r="77" spans="1:24" ht="12.75">
      <c r="A77" s="198"/>
      <c r="B77" s="198"/>
      <c r="C77" s="198" t="s">
        <v>1059</v>
      </c>
      <c r="D77" s="170"/>
      <c r="E77" s="157"/>
      <c r="F77" s="198"/>
      <c r="G77" s="198"/>
      <c r="H77" s="198"/>
      <c r="I77" s="198"/>
      <c r="J77" s="170"/>
      <c r="K77" s="157"/>
      <c r="L77" s="198"/>
      <c r="M77" s="198"/>
      <c r="N77" s="198"/>
      <c r="O77" s="160"/>
      <c r="P77" s="169"/>
      <c r="R77" s="190"/>
      <c r="S77" s="190"/>
      <c r="T77" s="190"/>
      <c r="U77" s="190"/>
      <c r="V77" s="191"/>
      <c r="W77" s="170"/>
      <c r="X77" s="145"/>
    </row>
    <row r="78" spans="1:24" ht="12.75">
      <c r="A78" s="198"/>
      <c r="B78" s="198"/>
      <c r="C78" s="198" t="s">
        <v>1060</v>
      </c>
      <c r="D78" s="170"/>
      <c r="E78" s="157"/>
      <c r="F78" s="169">
        <v>76240747.48</v>
      </c>
      <c r="G78" s="157"/>
      <c r="H78" s="509"/>
      <c r="I78" s="169"/>
      <c r="J78" s="170"/>
      <c r="K78" s="157"/>
      <c r="L78" s="169">
        <v>25847300.08</v>
      </c>
      <c r="M78" s="157"/>
      <c r="N78" s="157"/>
      <c r="O78" s="160"/>
      <c r="P78" s="169"/>
      <c r="R78" s="190"/>
      <c r="S78" s="190"/>
      <c r="T78" s="190"/>
      <c r="U78" s="190"/>
      <c r="V78" s="191"/>
      <c r="W78" s="170"/>
      <c r="X78" s="145"/>
    </row>
    <row r="79" spans="1:24" ht="12.75">
      <c r="A79" s="198"/>
      <c r="B79" s="198"/>
      <c r="C79" s="198"/>
      <c r="D79" s="157"/>
      <c r="E79" s="157"/>
      <c r="F79" s="447">
        <f>SUM(F75:F78)</f>
        <v>77309054.71000001</v>
      </c>
      <c r="G79" s="157"/>
      <c r="H79" s="157"/>
      <c r="I79" s="170"/>
      <c r="J79" s="157"/>
      <c r="K79" s="157"/>
      <c r="L79" s="447">
        <f>SUM(L75:L78)</f>
        <v>26877652.730000004</v>
      </c>
      <c r="M79" s="157"/>
      <c r="N79" s="157"/>
      <c r="O79" s="147"/>
      <c r="Q79" s="139"/>
      <c r="W79" s="144"/>
      <c r="X79" s="145"/>
    </row>
    <row r="80" spans="1:24" ht="12.75">
      <c r="A80" s="198"/>
      <c r="B80" s="198"/>
      <c r="C80" s="198" t="s">
        <v>1038</v>
      </c>
      <c r="D80" s="157"/>
      <c r="E80" s="157"/>
      <c r="F80" s="157"/>
      <c r="G80" s="157"/>
      <c r="H80" s="157"/>
      <c r="I80" s="169"/>
      <c r="J80" s="157"/>
      <c r="K80" s="157"/>
      <c r="L80" s="157"/>
      <c r="M80" s="157"/>
      <c r="N80" s="157"/>
      <c r="O80" s="147"/>
      <c r="Q80" s="139"/>
      <c r="W80" s="144"/>
      <c r="X80" s="123"/>
    </row>
    <row r="81" spans="1:24" ht="12.75">
      <c r="A81" s="198"/>
      <c r="B81" s="198"/>
      <c r="C81" s="198" t="s">
        <v>252</v>
      </c>
      <c r="D81" s="157">
        <v>12255.96</v>
      </c>
      <c r="E81" s="157"/>
      <c r="F81" s="157"/>
      <c r="G81" s="157"/>
      <c r="H81" s="157"/>
      <c r="I81" s="169"/>
      <c r="J81" s="157">
        <v>315844.77</v>
      </c>
      <c r="K81" s="157"/>
      <c r="L81" s="157"/>
      <c r="M81" s="157"/>
      <c r="N81" s="157"/>
      <c r="O81" s="147"/>
      <c r="Q81" s="170"/>
      <c r="W81" s="144"/>
      <c r="X81" s="161"/>
    </row>
    <row r="82" spans="1:24" ht="12.75">
      <c r="A82" s="198"/>
      <c r="B82" s="198"/>
      <c r="C82" s="198" t="s">
        <v>80</v>
      </c>
      <c r="D82" s="157">
        <v>13085.22</v>
      </c>
      <c r="E82" s="157"/>
      <c r="F82" s="157"/>
      <c r="G82" s="157"/>
      <c r="H82" s="157"/>
      <c r="I82" s="169"/>
      <c r="J82" s="157">
        <v>40359.11</v>
      </c>
      <c r="K82" s="157"/>
      <c r="L82" s="123"/>
      <c r="O82" s="147"/>
      <c r="Q82" s="170"/>
      <c r="V82" s="153"/>
      <c r="X82" s="123"/>
    </row>
    <row r="83" spans="3:14" ht="12.75">
      <c r="C83" s="124" t="s">
        <v>1074</v>
      </c>
      <c r="D83" s="198"/>
      <c r="E83" s="198"/>
      <c r="F83" s="198"/>
      <c r="G83" s="198"/>
      <c r="H83" s="198"/>
      <c r="I83" s="198"/>
      <c r="J83" s="170"/>
      <c r="K83" s="170"/>
      <c r="L83" s="170"/>
      <c r="M83" s="170"/>
      <c r="N83" s="170"/>
    </row>
    <row r="84" spans="3:24" ht="12.75">
      <c r="C84" s="124" t="s">
        <v>1075</v>
      </c>
      <c r="D84" s="383">
        <v>40636555.3</v>
      </c>
      <c r="E84" s="157"/>
      <c r="F84" s="383">
        <f>SUM(D81:D84)</f>
        <v>40661896.48</v>
      </c>
      <c r="G84" s="157"/>
      <c r="H84" s="383">
        <f>+F79-F84</f>
        <v>36647158.23000001</v>
      </c>
      <c r="I84" s="170"/>
      <c r="J84" s="383">
        <v>0</v>
      </c>
      <c r="K84" s="157"/>
      <c r="L84" s="383">
        <f>SUM(J81:J84)</f>
        <v>356203.88</v>
      </c>
      <c r="M84" s="157"/>
      <c r="N84" s="383">
        <f>+L79-L84</f>
        <v>26521448.850000005</v>
      </c>
      <c r="O84" s="160"/>
      <c r="Q84" s="170"/>
      <c r="V84" s="196"/>
      <c r="W84" s="144"/>
      <c r="X84" s="140"/>
    </row>
    <row r="85" spans="1:24" ht="12.75">
      <c r="A85" s="198"/>
      <c r="B85" s="198"/>
      <c r="C85" s="381" t="s">
        <v>1058</v>
      </c>
      <c r="D85" s="179"/>
      <c r="E85" s="179"/>
      <c r="F85" s="179"/>
      <c r="G85" s="179"/>
      <c r="H85" s="190">
        <f>SUM(H73:H84)</f>
        <v>29438201.960000005</v>
      </c>
      <c r="I85" s="190"/>
      <c r="J85" s="179"/>
      <c r="K85" s="179"/>
      <c r="L85" s="179"/>
      <c r="M85" s="179"/>
      <c r="N85" s="190">
        <f>SUM(N73:N84)</f>
        <v>12805982.629999997</v>
      </c>
      <c r="Q85" s="170"/>
      <c r="V85" s="142"/>
      <c r="W85" s="123"/>
      <c r="X85" s="123"/>
    </row>
    <row r="86" spans="1:24" ht="12.75">
      <c r="A86" s="198"/>
      <c r="B86" s="198"/>
      <c r="C86" s="382" t="s">
        <v>1039</v>
      </c>
      <c r="D86" s="170"/>
      <c r="E86" s="157"/>
      <c r="F86" s="170">
        <f>'ΓΕΝΙΚΗ ΕΚΜΕΤΑΛΛΕΥΣΗ'!C20</f>
        <v>2600509.23</v>
      </c>
      <c r="G86" s="157"/>
      <c r="H86" s="157"/>
      <c r="I86" s="422"/>
      <c r="J86" s="170"/>
      <c r="K86" s="157"/>
      <c r="L86" s="170">
        <v>2924948.25</v>
      </c>
      <c r="M86" s="157"/>
      <c r="N86" s="157"/>
      <c r="O86" s="147"/>
      <c r="Q86" s="170"/>
      <c r="R86" s="197"/>
      <c r="S86" s="197"/>
      <c r="T86" s="197"/>
      <c r="U86" s="197"/>
      <c r="X86" s="123"/>
    </row>
    <row r="87" spans="1:24" ht="12.75">
      <c r="A87" s="198"/>
      <c r="B87" s="198"/>
      <c r="C87" s="198" t="s">
        <v>1040</v>
      </c>
      <c r="D87" s="170"/>
      <c r="E87" s="157"/>
      <c r="F87" s="157"/>
      <c r="G87" s="170"/>
      <c r="H87" s="170"/>
      <c r="I87" s="170"/>
      <c r="J87" s="170"/>
      <c r="K87" s="157"/>
      <c r="L87" s="157"/>
      <c r="M87" s="170"/>
      <c r="N87" s="170"/>
      <c r="O87" s="147"/>
      <c r="Q87" s="170"/>
      <c r="R87" s="306"/>
      <c r="S87" s="306"/>
      <c r="T87" s="306"/>
      <c r="U87" s="306"/>
      <c r="X87" s="123"/>
    </row>
    <row r="88" spans="3:25" s="198" customFormat="1" ht="12.75">
      <c r="C88" s="198" t="s">
        <v>82</v>
      </c>
      <c r="D88" s="170"/>
      <c r="E88" s="157"/>
      <c r="F88" s="383">
        <f>F86</f>
        <v>2600509.23</v>
      </c>
      <c r="G88" s="157"/>
      <c r="H88" s="383">
        <f>F86-F88</f>
        <v>0</v>
      </c>
      <c r="I88" s="170"/>
      <c r="J88" s="170"/>
      <c r="K88" s="157"/>
      <c r="L88" s="383">
        <v>2924948.25</v>
      </c>
      <c r="M88" s="157"/>
      <c r="N88" s="383">
        <f>L86-L88</f>
        <v>0</v>
      </c>
      <c r="P88" s="169"/>
      <c r="Q88" s="170"/>
      <c r="R88" s="308"/>
      <c r="S88" s="308"/>
      <c r="T88" s="308"/>
      <c r="U88" s="308"/>
      <c r="V88" s="170"/>
      <c r="W88" s="169"/>
      <c r="X88" s="169"/>
      <c r="Y88" s="169"/>
    </row>
    <row r="89" spans="3:25" s="198" customFormat="1" ht="13.5" thickBot="1">
      <c r="C89" s="381" t="s">
        <v>1063</v>
      </c>
      <c r="D89" s="190"/>
      <c r="E89" s="190"/>
      <c r="F89" s="157"/>
      <c r="G89" s="157"/>
      <c r="H89" s="448">
        <f>SUM(H85:H88)</f>
        <v>29438201.960000005</v>
      </c>
      <c r="I89" s="190"/>
      <c r="J89" s="190"/>
      <c r="K89" s="190"/>
      <c r="L89" s="157"/>
      <c r="M89" s="157"/>
      <c r="N89" s="448">
        <f>SUM(N85:N88)</f>
        <v>12805982.629999997</v>
      </c>
      <c r="P89" s="169"/>
      <c r="Q89" s="170"/>
      <c r="R89" s="308"/>
      <c r="S89" s="308"/>
      <c r="T89" s="308"/>
      <c r="U89" s="308"/>
      <c r="V89" s="170"/>
      <c r="W89" s="169"/>
      <c r="X89" s="169"/>
      <c r="Y89" s="169"/>
    </row>
    <row r="90" spans="3:25" s="198" customFormat="1" ht="13.5" thickTop="1">
      <c r="C90" s="381" t="s">
        <v>1061</v>
      </c>
      <c r="D90" s="190"/>
      <c r="E90" s="190"/>
      <c r="F90" s="157"/>
      <c r="G90" s="157"/>
      <c r="H90" s="215"/>
      <c r="I90" s="190"/>
      <c r="J90" s="190"/>
      <c r="K90" s="190"/>
      <c r="L90" s="157"/>
      <c r="M90" s="157"/>
      <c r="N90" s="215"/>
      <c r="P90" s="169"/>
      <c r="Q90" s="170"/>
      <c r="R90" s="307"/>
      <c r="S90" s="308"/>
      <c r="T90" s="308"/>
      <c r="U90" s="308"/>
      <c r="V90" s="170"/>
      <c r="W90" s="169"/>
      <c r="X90" s="169"/>
      <c r="Y90" s="169"/>
    </row>
    <row r="91" spans="3:25" s="198" customFormat="1" ht="12.75">
      <c r="C91" s="492" t="s">
        <v>1066</v>
      </c>
      <c r="D91" s="190"/>
      <c r="E91" s="190"/>
      <c r="F91" s="157"/>
      <c r="G91" s="157"/>
      <c r="H91" s="169">
        <f>H89-H93</f>
        <v>-6165990.2200000025</v>
      </c>
      <c r="I91" s="170"/>
      <c r="J91" s="170"/>
      <c r="K91" s="170"/>
      <c r="L91" s="157"/>
      <c r="M91" s="157"/>
      <c r="N91" s="169">
        <f>+N89-L78</f>
        <v>-13041317.450000001</v>
      </c>
      <c r="P91" s="169"/>
      <c r="Q91" s="170"/>
      <c r="R91" s="308"/>
      <c r="S91" s="308"/>
      <c r="T91" s="308"/>
      <c r="U91" s="308"/>
      <c r="V91" s="170"/>
      <c r="W91" s="169"/>
      <c r="X91" s="169"/>
      <c r="Y91" s="169"/>
    </row>
    <row r="92" spans="1:25" s="116" customFormat="1" ht="27.75" customHeight="1">
      <c r="A92" s="198"/>
      <c r="B92" s="198"/>
      <c r="C92" s="493" t="s">
        <v>1062</v>
      </c>
      <c r="D92" s="190"/>
      <c r="E92" s="190"/>
      <c r="F92" s="169">
        <v>76240747.48</v>
      </c>
      <c r="G92" s="157"/>
      <c r="H92" s="198"/>
      <c r="I92" s="170"/>
      <c r="J92" s="170"/>
      <c r="K92" s="170"/>
      <c r="L92" s="169">
        <f>+L78</f>
        <v>25847300.08</v>
      </c>
      <c r="M92" s="157"/>
      <c r="N92" s="198"/>
      <c r="O92" s="122"/>
      <c r="P92" s="201"/>
      <c r="Q92" s="118"/>
      <c r="R92" s="117"/>
      <c r="S92" s="117"/>
      <c r="T92" s="117"/>
      <c r="U92" s="117"/>
      <c r="V92" s="119"/>
      <c r="W92" s="120"/>
      <c r="X92" s="121"/>
      <c r="Y92" s="201"/>
    </row>
    <row r="93" spans="1:25" s="117" customFormat="1" ht="27" customHeight="1">
      <c r="A93" s="124"/>
      <c r="B93" s="153"/>
      <c r="C93" s="445" t="s">
        <v>1086</v>
      </c>
      <c r="D93" s="381"/>
      <c r="E93" s="381"/>
      <c r="F93" s="446">
        <f>D84</f>
        <v>40636555.3</v>
      </c>
      <c r="G93" s="489"/>
      <c r="H93" s="446">
        <f>F92-F93</f>
        <v>35604192.18000001</v>
      </c>
      <c r="I93" s="198"/>
      <c r="J93" s="198"/>
      <c r="K93" s="198"/>
      <c r="L93" s="446">
        <v>0</v>
      </c>
      <c r="M93" s="489"/>
      <c r="N93" s="446">
        <f>L92-L93</f>
        <v>25847300.08</v>
      </c>
      <c r="Q93" s="119"/>
      <c r="S93" s="119"/>
      <c r="T93" s="119"/>
      <c r="W93" s="119"/>
      <c r="X93" s="122"/>
      <c r="Y93" s="122"/>
    </row>
    <row r="94" spans="1:25" s="117" customFormat="1" ht="15.75" thickBot="1">
      <c r="A94" s="124"/>
      <c r="B94" s="153"/>
      <c r="C94" s="393"/>
      <c r="D94" s="381"/>
      <c r="E94" s="381"/>
      <c r="F94" s="449"/>
      <c r="G94" s="449"/>
      <c r="H94" s="450">
        <f>SUM(H91:H93)</f>
        <v>29438201.960000005</v>
      </c>
      <c r="I94" s="381"/>
      <c r="J94" s="381"/>
      <c r="K94" s="381"/>
      <c r="L94" s="449"/>
      <c r="M94" s="449"/>
      <c r="N94" s="450">
        <f>SUM(N91:N93)</f>
        <v>12805982.629999997</v>
      </c>
      <c r="Q94" s="119"/>
      <c r="S94" s="119"/>
      <c r="T94" s="119"/>
      <c r="W94" s="119"/>
      <c r="X94" s="122"/>
      <c r="Y94" s="122"/>
    </row>
    <row r="95" spans="1:25" s="117" customFormat="1" ht="15.75" thickTop="1">
      <c r="A95" s="124"/>
      <c r="B95" s="153"/>
      <c r="C95" s="153"/>
      <c r="D95" s="153"/>
      <c r="E95" s="153"/>
      <c r="F95" s="224"/>
      <c r="G95" s="224"/>
      <c r="H95" s="429"/>
      <c r="I95" s="153"/>
      <c r="J95" s="153"/>
      <c r="K95" s="153"/>
      <c r="L95" s="224"/>
      <c r="M95" s="224"/>
      <c r="N95" s="429"/>
      <c r="Q95" s="119"/>
      <c r="S95" s="119"/>
      <c r="T95" s="119"/>
      <c r="W95" s="119"/>
      <c r="X95" s="122"/>
      <c r="Y95" s="122"/>
    </row>
    <row r="96" spans="1:25" s="117" customFormat="1" ht="15">
      <c r="A96" s="116"/>
      <c r="B96" s="116"/>
      <c r="C96" s="116"/>
      <c r="D96" s="116"/>
      <c r="E96" s="116"/>
      <c r="F96" s="227"/>
      <c r="G96" s="227"/>
      <c r="H96" s="228"/>
      <c r="I96" s="116"/>
      <c r="J96" s="116" t="s">
        <v>1072</v>
      </c>
      <c r="L96" s="116"/>
      <c r="M96" s="116"/>
      <c r="N96" s="200"/>
      <c r="T96" s="119"/>
      <c r="W96" s="119"/>
      <c r="X96" s="122"/>
      <c r="Y96" s="122"/>
    </row>
    <row r="97" spans="1:25" s="117" customFormat="1" ht="15">
      <c r="A97" s="116"/>
      <c r="F97" s="228"/>
      <c r="G97" s="228"/>
      <c r="H97" s="228"/>
      <c r="J97" s="122"/>
      <c r="K97" s="204"/>
      <c r="L97" s="118"/>
      <c r="M97" s="204"/>
      <c r="N97" s="205"/>
      <c r="T97" s="119"/>
      <c r="W97" s="119"/>
      <c r="X97" s="119"/>
      <c r="Y97" s="122"/>
    </row>
    <row r="98" spans="1:25" s="117" customFormat="1" ht="15">
      <c r="A98" s="116"/>
      <c r="B98" s="116"/>
      <c r="C98" s="117" t="s">
        <v>136</v>
      </c>
      <c r="F98" s="228"/>
      <c r="G98" s="228"/>
      <c r="H98" s="228"/>
      <c r="J98" s="118"/>
      <c r="K98" s="117" t="s">
        <v>137</v>
      </c>
      <c r="N98" s="118"/>
      <c r="S98" s="119" t="s">
        <v>1057</v>
      </c>
      <c r="T98" s="119"/>
      <c r="W98" s="119"/>
      <c r="X98" s="119"/>
      <c r="Y98" s="122"/>
    </row>
    <row r="99" spans="1:25" s="117" customFormat="1" ht="15">
      <c r="A99" s="116"/>
      <c r="B99" s="116"/>
      <c r="F99" s="228"/>
      <c r="G99" s="228"/>
      <c r="H99" s="228"/>
      <c r="J99" s="118"/>
      <c r="N99" s="118"/>
      <c r="S99" s="119"/>
      <c r="T99" s="119"/>
      <c r="W99" s="119"/>
      <c r="X99" s="119"/>
      <c r="Y99" s="122"/>
    </row>
    <row r="100" spans="6:25" s="117" customFormat="1" ht="15">
      <c r="F100" s="228"/>
      <c r="G100" s="228"/>
      <c r="H100" s="228"/>
      <c r="L100" s="119"/>
      <c r="N100" s="119"/>
      <c r="O100" s="119"/>
      <c r="P100" s="122"/>
      <c r="R100" s="119"/>
      <c r="S100" s="119"/>
      <c r="W100" s="119"/>
      <c r="X100" s="119"/>
      <c r="Y100" s="122"/>
    </row>
    <row r="101" spans="1:25" s="116" customFormat="1" ht="15">
      <c r="A101" s="117"/>
      <c r="B101" s="117"/>
      <c r="C101" s="117"/>
      <c r="D101" s="117"/>
      <c r="E101" s="117"/>
      <c r="F101" s="117"/>
      <c r="G101" s="117"/>
      <c r="H101" s="117"/>
      <c r="I101" s="117"/>
      <c r="J101" s="117"/>
      <c r="K101" s="117"/>
      <c r="L101" s="119"/>
      <c r="M101" s="117"/>
      <c r="N101" s="119"/>
      <c r="O101" s="118"/>
      <c r="P101" s="201"/>
      <c r="R101" s="119"/>
      <c r="T101" s="206"/>
      <c r="U101" s="206"/>
      <c r="W101" s="118"/>
      <c r="X101" s="118"/>
      <c r="Y101" s="201"/>
    </row>
    <row r="102" spans="1:25" s="116" customFormat="1" ht="15">
      <c r="A102" s="117"/>
      <c r="B102" s="117"/>
      <c r="C102" s="117" t="s">
        <v>1014</v>
      </c>
      <c r="D102" s="117"/>
      <c r="E102" s="117"/>
      <c r="F102" s="117"/>
      <c r="G102" s="117"/>
      <c r="I102" s="117"/>
      <c r="J102" s="117"/>
      <c r="K102" s="117" t="s">
        <v>139</v>
      </c>
      <c r="N102" s="119"/>
      <c r="O102" s="118"/>
      <c r="P102" s="201"/>
      <c r="R102" s="206"/>
      <c r="S102" s="119" t="s">
        <v>140</v>
      </c>
      <c r="T102" s="206"/>
      <c r="U102" s="206"/>
      <c r="V102" s="206"/>
      <c r="W102" s="118"/>
      <c r="X102" s="118"/>
      <c r="Y102" s="201"/>
    </row>
    <row r="103" spans="1:25" s="115" customFormat="1" ht="15">
      <c r="A103" s="117"/>
      <c r="B103" s="117"/>
      <c r="C103" s="117" t="s">
        <v>1021</v>
      </c>
      <c r="D103" s="117"/>
      <c r="E103" s="117"/>
      <c r="F103" s="117"/>
      <c r="G103" s="117"/>
      <c r="H103" s="116"/>
      <c r="I103" s="117"/>
      <c r="J103" s="119"/>
      <c r="K103" s="117" t="s">
        <v>331</v>
      </c>
      <c r="L103" s="116"/>
      <c r="M103" s="116"/>
      <c r="N103" s="119"/>
      <c r="O103" s="113"/>
      <c r="P103" s="112"/>
      <c r="Q103" s="309"/>
      <c r="R103" s="210"/>
      <c r="S103" s="119" t="s">
        <v>332</v>
      </c>
      <c r="T103" s="210"/>
      <c r="U103" s="210"/>
      <c r="V103" s="210"/>
      <c r="W103" s="211"/>
      <c r="X103" s="211"/>
      <c r="Y103" s="112"/>
    </row>
    <row r="104" spans="1:25" s="136" customFormat="1" ht="12.75">
      <c r="A104" s="124"/>
      <c r="B104" s="124"/>
      <c r="C104" s="124"/>
      <c r="D104" s="124"/>
      <c r="E104" s="124"/>
      <c r="F104" s="124"/>
      <c r="G104" s="124"/>
      <c r="H104" s="124"/>
      <c r="I104" s="124"/>
      <c r="P104" s="193"/>
      <c r="Y104" s="123"/>
    </row>
    <row r="105" spans="1:25" s="136" customFormat="1" ht="12.75">
      <c r="A105" s="124"/>
      <c r="B105" s="124"/>
      <c r="C105" s="124"/>
      <c r="D105" s="124"/>
      <c r="E105" s="124"/>
      <c r="F105" s="124"/>
      <c r="G105" s="124"/>
      <c r="H105" s="124"/>
      <c r="I105" s="124"/>
      <c r="P105" s="193"/>
      <c r="Y105" s="123"/>
    </row>
    <row r="110" ht="13.5" customHeight="1"/>
    <row r="135" spans="1:30" s="361" customFormat="1" ht="17.25">
      <c r="A135" s="520" t="s">
        <v>1073</v>
      </c>
      <c r="B135" s="520"/>
      <c r="C135" s="520"/>
      <c r="D135" s="520"/>
      <c r="E135" s="520"/>
      <c r="F135" s="520"/>
      <c r="G135" s="520"/>
      <c r="H135" s="520"/>
      <c r="I135" s="520"/>
      <c r="J135" s="520"/>
      <c r="K135" s="520"/>
      <c r="L135" s="520"/>
      <c r="M135" s="520"/>
      <c r="N135" s="520"/>
      <c r="O135" s="520"/>
      <c r="P135" s="520"/>
      <c r="Q135" s="520"/>
      <c r="R135" s="520"/>
      <c r="S135" s="520"/>
      <c r="T135" s="520"/>
      <c r="U135" s="520"/>
      <c r="V135" s="520"/>
      <c r="X135" s="362"/>
      <c r="Y135" s="362"/>
      <c r="Z135" s="362"/>
      <c r="AA135" s="362"/>
      <c r="AB135" s="362"/>
      <c r="AC135" s="375"/>
      <c r="AD135" s="364"/>
    </row>
    <row r="136" spans="1:30" s="361" customFormat="1" ht="17.25">
      <c r="A136" s="520" t="s">
        <v>1023</v>
      </c>
      <c r="B136" s="520"/>
      <c r="C136" s="520"/>
      <c r="D136" s="520"/>
      <c r="E136" s="520"/>
      <c r="F136" s="520"/>
      <c r="G136" s="520"/>
      <c r="H136" s="520"/>
      <c r="I136" s="520"/>
      <c r="J136" s="520"/>
      <c r="K136" s="520"/>
      <c r="L136" s="520"/>
      <c r="M136" s="520"/>
      <c r="N136" s="520"/>
      <c r="O136" s="520"/>
      <c r="P136" s="520"/>
      <c r="Q136" s="520"/>
      <c r="R136" s="520"/>
      <c r="S136" s="520"/>
      <c r="T136" s="520"/>
      <c r="U136" s="520"/>
      <c r="V136" s="520"/>
      <c r="X136" s="362"/>
      <c r="Y136" s="362"/>
      <c r="Z136" s="362"/>
      <c r="AA136" s="362"/>
      <c r="AB136" s="362"/>
      <c r="AC136" s="362"/>
      <c r="AD136" s="376"/>
    </row>
    <row r="137" spans="1:30" s="361" customFormat="1" ht="13.5">
      <c r="A137" s="376"/>
      <c r="B137" s="376"/>
      <c r="C137" s="377"/>
      <c r="D137" s="376"/>
      <c r="E137" s="376"/>
      <c r="F137" s="376"/>
      <c r="G137" s="376"/>
      <c r="H137" s="376"/>
      <c r="I137" s="376"/>
      <c r="J137" s="376"/>
      <c r="K137" s="376"/>
      <c r="L137" s="376"/>
      <c r="M137" s="376"/>
      <c r="N137" s="376"/>
      <c r="O137" s="376"/>
      <c r="P137" s="376"/>
      <c r="Q137" s="376"/>
      <c r="R137" s="376"/>
      <c r="S137" s="376"/>
      <c r="T137" s="376"/>
      <c r="U137" s="376"/>
      <c r="V137" s="376"/>
      <c r="W137" s="375"/>
      <c r="X137" s="375"/>
      <c r="Y137" s="375"/>
      <c r="Z137" s="375"/>
      <c r="AA137" s="375"/>
      <c r="AB137" s="375"/>
      <c r="AC137" s="375"/>
      <c r="AD137" s="376"/>
    </row>
    <row r="138" spans="1:30" s="361" customFormat="1" ht="13.5">
      <c r="A138" s="376"/>
      <c r="B138" s="376"/>
      <c r="C138" s="377"/>
      <c r="D138" s="376"/>
      <c r="E138" s="376"/>
      <c r="F138" s="376"/>
      <c r="G138" s="376"/>
      <c r="H138" s="376"/>
      <c r="I138" s="376"/>
      <c r="J138" s="376"/>
      <c r="K138" s="376"/>
      <c r="L138" s="376"/>
      <c r="M138" s="376"/>
      <c r="N138" s="376"/>
      <c r="O138" s="376"/>
      <c r="P138" s="376"/>
      <c r="Q138" s="376"/>
      <c r="R138" s="376"/>
      <c r="S138" s="376"/>
      <c r="T138" s="376"/>
      <c r="U138" s="376"/>
      <c r="V138" s="376"/>
      <c r="W138" s="375"/>
      <c r="X138" s="375"/>
      <c r="Y138" s="375"/>
      <c r="Z138" s="375"/>
      <c r="AA138" s="375"/>
      <c r="AB138" s="375"/>
      <c r="AC138" s="375"/>
      <c r="AD138" s="376"/>
    </row>
    <row r="139" spans="1:30" s="361" customFormat="1" ht="12" customHeight="1">
      <c r="A139" s="376"/>
      <c r="B139" s="376"/>
      <c r="C139" s="377"/>
      <c r="D139" s="376"/>
      <c r="E139" s="376"/>
      <c r="F139" s="376"/>
      <c r="G139" s="376"/>
      <c r="H139" s="376"/>
      <c r="I139" s="376"/>
      <c r="J139" s="376"/>
      <c r="K139" s="376"/>
      <c r="L139" s="376"/>
      <c r="M139" s="376"/>
      <c r="N139" s="376"/>
      <c r="O139" s="376"/>
      <c r="P139" s="376"/>
      <c r="Q139" s="376"/>
      <c r="R139" s="376"/>
      <c r="S139" s="376"/>
      <c r="T139" s="376"/>
      <c r="U139" s="376"/>
      <c r="V139" s="376"/>
      <c r="W139" s="375"/>
      <c r="X139" s="375"/>
      <c r="Y139" s="375"/>
      <c r="Z139" s="375"/>
      <c r="AA139" s="375"/>
      <c r="AB139" s="375"/>
      <c r="AC139" s="375"/>
      <c r="AD139" s="376"/>
    </row>
    <row r="140" spans="1:30" s="361" customFormat="1" ht="9.75" customHeight="1">
      <c r="A140" s="376"/>
      <c r="B140" s="376"/>
      <c r="C140" s="377"/>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row>
    <row r="141" spans="1:30" s="361" customFormat="1" ht="17.25">
      <c r="A141" s="520" t="s">
        <v>1024</v>
      </c>
      <c r="B141" s="520"/>
      <c r="C141" s="520"/>
      <c r="D141" s="520"/>
      <c r="E141" s="520"/>
      <c r="F141" s="520"/>
      <c r="G141" s="520"/>
      <c r="H141" s="520"/>
      <c r="I141" s="520"/>
      <c r="J141" s="520"/>
      <c r="K141" s="520"/>
      <c r="L141" s="520"/>
      <c r="M141" s="520"/>
      <c r="N141" s="520"/>
      <c r="O141" s="520"/>
      <c r="P141" s="520"/>
      <c r="Q141" s="520"/>
      <c r="R141" s="520"/>
      <c r="S141" s="520"/>
      <c r="T141" s="520"/>
      <c r="U141" s="520"/>
      <c r="V141" s="520"/>
      <c r="W141" s="367"/>
      <c r="X141" s="362"/>
      <c r="Y141" s="362"/>
      <c r="Z141" s="362"/>
      <c r="AA141" s="362"/>
      <c r="AB141" s="362"/>
      <c r="AC141" s="376"/>
      <c r="AD141" s="376"/>
    </row>
    <row r="142" spans="1:30" s="361" customFormat="1" ht="17.25">
      <c r="A142" s="520" t="s">
        <v>1025</v>
      </c>
      <c r="B142" s="520"/>
      <c r="C142" s="520"/>
      <c r="D142" s="520"/>
      <c r="E142" s="520"/>
      <c r="F142" s="520"/>
      <c r="G142" s="520"/>
      <c r="H142" s="520"/>
      <c r="I142" s="520"/>
      <c r="J142" s="520"/>
      <c r="K142" s="520"/>
      <c r="L142" s="520"/>
      <c r="M142" s="520"/>
      <c r="N142" s="520"/>
      <c r="O142" s="520"/>
      <c r="P142" s="520"/>
      <c r="Q142" s="520"/>
      <c r="R142" s="520"/>
      <c r="S142" s="520"/>
      <c r="T142" s="520"/>
      <c r="U142" s="520"/>
      <c r="V142" s="520"/>
      <c r="W142" s="367"/>
      <c r="X142" s="362"/>
      <c r="Y142" s="362"/>
      <c r="Z142" s="362"/>
      <c r="AA142" s="362"/>
      <c r="AB142" s="362"/>
      <c r="AC142" s="376"/>
      <c r="AD142" s="376"/>
    </row>
    <row r="143" spans="1:24" s="369" customFormat="1" ht="17.25">
      <c r="A143" s="521" t="s">
        <v>1017</v>
      </c>
      <c r="B143" s="521"/>
      <c r="C143" s="521"/>
      <c r="D143" s="521"/>
      <c r="E143" s="521"/>
      <c r="F143" s="521"/>
      <c r="G143" s="521"/>
      <c r="H143" s="521"/>
      <c r="I143" s="521"/>
      <c r="J143" s="521"/>
      <c r="K143" s="521"/>
      <c r="L143" s="521"/>
      <c r="M143" s="521"/>
      <c r="N143" s="521"/>
      <c r="O143" s="521"/>
      <c r="P143" s="521"/>
      <c r="Q143" s="521"/>
      <c r="R143" s="521"/>
      <c r="S143" s="521"/>
      <c r="T143" s="521"/>
      <c r="U143" s="521"/>
      <c r="V143" s="521"/>
      <c r="W143" s="368"/>
      <c r="X143" s="368"/>
    </row>
    <row r="144" spans="1:23" s="369" customFormat="1" ht="17.25">
      <c r="A144" s="522" t="s">
        <v>1018</v>
      </c>
      <c r="B144" s="522"/>
      <c r="C144" s="522"/>
      <c r="D144" s="522"/>
      <c r="E144" s="522"/>
      <c r="F144" s="522"/>
      <c r="G144" s="522"/>
      <c r="H144" s="522"/>
      <c r="I144" s="522"/>
      <c r="J144" s="522"/>
      <c r="K144" s="522"/>
      <c r="L144" s="522"/>
      <c r="M144" s="522"/>
      <c r="N144" s="522"/>
      <c r="O144" s="522"/>
      <c r="P144" s="522"/>
      <c r="Q144" s="522"/>
      <c r="R144" s="522"/>
      <c r="S144" s="522"/>
      <c r="T144" s="522"/>
      <c r="U144" s="522"/>
      <c r="V144" s="522"/>
      <c r="W144" s="522"/>
    </row>
    <row r="145" spans="1:23" s="369" customFormat="1" ht="17.25">
      <c r="A145" s="522" t="s">
        <v>1019</v>
      </c>
      <c r="B145" s="522"/>
      <c r="C145" s="522"/>
      <c r="D145" s="522"/>
      <c r="E145" s="522"/>
      <c r="F145" s="522"/>
      <c r="G145" s="522"/>
      <c r="H145" s="522"/>
      <c r="I145" s="522"/>
      <c r="J145" s="522"/>
      <c r="K145" s="522"/>
      <c r="L145" s="522"/>
      <c r="M145" s="522"/>
      <c r="N145" s="522"/>
      <c r="O145" s="522"/>
      <c r="P145" s="522"/>
      <c r="Q145" s="522"/>
      <c r="R145" s="522"/>
      <c r="S145" s="522"/>
      <c r="T145" s="522"/>
      <c r="U145" s="522"/>
      <c r="V145" s="522"/>
      <c r="W145" s="522"/>
    </row>
    <row r="146" spans="1:23" s="369" customFormat="1" ht="17.25">
      <c r="A146" s="522" t="s">
        <v>1026</v>
      </c>
      <c r="B146" s="522"/>
      <c r="C146" s="522"/>
      <c r="D146" s="522"/>
      <c r="E146" s="522"/>
      <c r="F146" s="522"/>
      <c r="G146" s="522"/>
      <c r="H146" s="522"/>
      <c r="I146" s="522"/>
      <c r="J146" s="522"/>
      <c r="K146" s="522"/>
      <c r="L146" s="522"/>
      <c r="M146" s="522"/>
      <c r="N146" s="522"/>
      <c r="O146" s="522"/>
      <c r="P146" s="522"/>
      <c r="Q146" s="522"/>
      <c r="R146" s="522"/>
      <c r="S146" s="522"/>
      <c r="T146" s="522"/>
      <c r="U146" s="522"/>
      <c r="V146" s="522"/>
      <c r="W146" s="522"/>
    </row>
    <row r="147" spans="2:13" s="369" customFormat="1" ht="13.5" customHeight="1">
      <c r="B147" s="378"/>
      <c r="C147" s="371"/>
      <c r="D147" s="371"/>
      <c r="E147" s="371"/>
      <c r="F147" s="371"/>
      <c r="G147" s="371"/>
      <c r="H147" s="371"/>
      <c r="I147" s="371"/>
      <c r="J147" s="372"/>
      <c r="K147" s="373"/>
      <c r="L147" s="374"/>
      <c r="M147" s="374"/>
    </row>
    <row r="184" ht="11.25">
      <c r="J184" s="352"/>
    </row>
    <row r="185" ht="11.25">
      <c r="J185" s="352"/>
    </row>
    <row r="186" ht="11.25">
      <c r="J186" s="352"/>
    </row>
    <row r="187" ht="11.25">
      <c r="J187" s="352"/>
    </row>
  </sheetData>
  <sheetProtection/>
  <mergeCells count="23">
    <mergeCell ref="J61:N61"/>
    <mergeCell ref="A54:V54"/>
    <mergeCell ref="A1:V1"/>
    <mergeCell ref="A2:V2"/>
    <mergeCell ref="A3:V3"/>
    <mergeCell ref="A49:V49"/>
    <mergeCell ref="A50:V50"/>
    <mergeCell ref="D6:H6"/>
    <mergeCell ref="J6:N6"/>
    <mergeCell ref="A145:W145"/>
    <mergeCell ref="A146:W146"/>
    <mergeCell ref="A51:V51"/>
    <mergeCell ref="A52:V52"/>
    <mergeCell ref="A56:V56"/>
    <mergeCell ref="R58:V58"/>
    <mergeCell ref="A135:V135"/>
    <mergeCell ref="A136:V136"/>
    <mergeCell ref="A58:N58"/>
    <mergeCell ref="A59:N59"/>
    <mergeCell ref="A141:V141"/>
    <mergeCell ref="A142:V142"/>
    <mergeCell ref="A143:V143"/>
    <mergeCell ref="A144:W144"/>
  </mergeCells>
  <printOptions horizontalCentered="1" verticalCentered="1"/>
  <pageMargins left="0.2362204724409449" right="0.1968503937007874" top="0.15748031496062992" bottom="0.15748031496062992" header="0.15748031496062992" footer="0.15748031496062992"/>
  <pageSetup horizontalDpi="600" verticalDpi="600" orientation="portrait" paperSize="8" scale="57" r:id="rId2"/>
  <drawing r:id="rId1"/>
</worksheet>
</file>

<file path=xl/worksheets/sheet4.xml><?xml version="1.0" encoding="utf-8"?>
<worksheet xmlns="http://schemas.openxmlformats.org/spreadsheetml/2006/main" xmlns:r="http://schemas.openxmlformats.org/officeDocument/2006/relationships">
  <dimension ref="A1:AD180"/>
  <sheetViews>
    <sheetView zoomScaleSheetLayoutView="99" zoomScalePageLayoutView="0" workbookViewId="0" topLeftCell="A103">
      <selection activeCell="D21" sqref="D21"/>
    </sheetView>
  </sheetViews>
  <sheetFormatPr defaultColWidth="9.140625" defaultRowHeight="12.75"/>
  <cols>
    <col min="1" max="1" width="2.421875" style="124" customWidth="1"/>
    <col min="2" max="2" width="3.140625" style="124" customWidth="1"/>
    <col min="3" max="3" width="39.421875" style="124" customWidth="1"/>
    <col min="4" max="4" width="12.8515625" style="124" customWidth="1"/>
    <col min="5" max="5" width="1.28515625" style="124" customWidth="1"/>
    <col min="6" max="6" width="18.00390625" style="124" customWidth="1"/>
    <col min="7" max="7" width="1.28515625" style="124" customWidth="1"/>
    <col min="8" max="8" width="15.00390625" style="124" bestFit="1" customWidth="1"/>
    <col min="9" max="9" width="1.28515625" style="124" customWidth="1"/>
    <col min="10" max="10" width="14.140625" style="136" customWidth="1"/>
    <col min="11" max="11" width="1.1484375" style="136" customWidth="1"/>
    <col min="12" max="12" width="13.57421875" style="136" customWidth="1"/>
    <col min="13" max="13" width="1.1484375" style="136" customWidth="1"/>
    <col min="14" max="14" width="14.7109375" style="136" bestFit="1" customWidth="1"/>
    <col min="15" max="15" width="1.1484375" style="136" customWidth="1"/>
    <col min="16" max="16" width="2.7109375" style="123" customWidth="1"/>
    <col min="17" max="17" width="3.28125" style="136" bestFit="1" customWidth="1"/>
    <col min="18" max="18" width="40.8515625" style="136" customWidth="1"/>
    <col min="19" max="19" width="0.71875" style="136" customWidth="1"/>
    <col min="20" max="20" width="18.28125" style="136" bestFit="1" customWidth="1"/>
    <col min="21" max="21" width="0.71875" style="136" customWidth="1"/>
    <col min="22" max="22" width="17.57421875" style="136" customWidth="1"/>
    <col min="23" max="23" width="0.85546875" style="136" customWidth="1"/>
    <col min="24" max="24" width="18.57421875" style="136" customWidth="1"/>
    <col min="25" max="25" width="12.7109375" style="123" bestFit="1" customWidth="1"/>
    <col min="26" max="26" width="11.7109375" style="124" bestFit="1" customWidth="1"/>
    <col min="27" max="16384" width="9.140625" style="124" customWidth="1"/>
  </cols>
  <sheetData>
    <row r="1" spans="1:24" ht="30" customHeight="1">
      <c r="A1" s="527" t="s">
        <v>1042</v>
      </c>
      <c r="B1" s="527"/>
      <c r="C1" s="527"/>
      <c r="D1" s="527"/>
      <c r="E1" s="527"/>
      <c r="F1" s="527"/>
      <c r="G1" s="527"/>
      <c r="H1" s="527"/>
      <c r="I1" s="527"/>
      <c r="J1" s="527"/>
      <c r="K1" s="527"/>
      <c r="L1" s="527"/>
      <c r="M1" s="527"/>
      <c r="N1" s="527"/>
      <c r="O1" s="527"/>
      <c r="P1" s="527"/>
      <c r="Q1" s="527"/>
      <c r="R1" s="527"/>
      <c r="S1" s="527"/>
      <c r="T1" s="527"/>
      <c r="U1" s="527"/>
      <c r="V1" s="527"/>
      <c r="W1" s="125"/>
      <c r="X1" s="125"/>
    </row>
    <row r="2" spans="1:25" s="440" customFormat="1" ht="22.5">
      <c r="A2" s="528" t="s">
        <v>343</v>
      </c>
      <c r="B2" s="528"/>
      <c r="C2" s="528"/>
      <c r="D2" s="528"/>
      <c r="E2" s="528"/>
      <c r="F2" s="528"/>
      <c r="G2" s="528"/>
      <c r="H2" s="528"/>
      <c r="I2" s="528"/>
      <c r="J2" s="528"/>
      <c r="K2" s="528"/>
      <c r="L2" s="528"/>
      <c r="M2" s="528"/>
      <c r="N2" s="528"/>
      <c r="O2" s="528"/>
      <c r="P2" s="528"/>
      <c r="Q2" s="528"/>
      <c r="R2" s="528"/>
      <c r="S2" s="528"/>
      <c r="T2" s="528"/>
      <c r="U2" s="528"/>
      <c r="V2" s="528"/>
      <c r="W2" s="438"/>
      <c r="X2" s="438"/>
      <c r="Y2" s="439"/>
    </row>
    <row r="3" spans="1:25" s="440" customFormat="1" ht="22.5">
      <c r="A3" s="528" t="s">
        <v>347</v>
      </c>
      <c r="B3" s="528"/>
      <c r="C3" s="528"/>
      <c r="D3" s="528"/>
      <c r="E3" s="528"/>
      <c r="F3" s="528"/>
      <c r="G3" s="528"/>
      <c r="H3" s="528"/>
      <c r="I3" s="528"/>
      <c r="J3" s="528"/>
      <c r="K3" s="528"/>
      <c r="L3" s="528"/>
      <c r="M3" s="528"/>
      <c r="N3" s="528"/>
      <c r="O3" s="528"/>
      <c r="P3" s="528"/>
      <c r="Q3" s="528"/>
      <c r="R3" s="528"/>
      <c r="S3" s="528"/>
      <c r="T3" s="528"/>
      <c r="U3" s="528"/>
      <c r="V3" s="528"/>
      <c r="W3" s="438"/>
      <c r="X3" s="438"/>
      <c r="Y3" s="439"/>
    </row>
    <row r="4" spans="1:25" s="129" customFormat="1" ht="13.5" customHeight="1">
      <c r="A4" s="303"/>
      <c r="B4" s="304"/>
      <c r="C4" s="304"/>
      <c r="D4" s="304"/>
      <c r="E4" s="304"/>
      <c r="F4" s="304"/>
      <c r="G4" s="304"/>
      <c r="H4" s="304"/>
      <c r="I4" s="304"/>
      <c r="J4" s="305"/>
      <c r="K4" s="305"/>
      <c r="L4" s="305"/>
      <c r="M4" s="305"/>
      <c r="N4" s="305"/>
      <c r="O4" s="305"/>
      <c r="P4" s="305"/>
      <c r="Q4" s="305"/>
      <c r="R4" s="305"/>
      <c r="S4" s="305"/>
      <c r="T4" s="305"/>
      <c r="U4" s="305"/>
      <c r="V4" s="305"/>
      <c r="W4" s="305"/>
      <c r="X4" s="305"/>
      <c r="Y4" s="123"/>
    </row>
    <row r="5" spans="1:23" ht="13.5">
      <c r="A5" s="306"/>
      <c r="B5" s="131"/>
      <c r="C5" s="428" t="s">
        <v>32</v>
      </c>
      <c r="D5" s="132"/>
      <c r="E5" s="132"/>
      <c r="F5" s="132"/>
      <c r="G5" s="132"/>
      <c r="H5" s="132"/>
      <c r="I5" s="132"/>
      <c r="J5" s="133"/>
      <c r="K5" s="133"/>
      <c r="L5" s="133"/>
      <c r="M5" s="133"/>
      <c r="N5" s="133"/>
      <c r="O5" s="133"/>
      <c r="P5" s="134"/>
      <c r="Q5" s="133"/>
      <c r="R5" s="133"/>
      <c r="S5" s="133"/>
      <c r="T5" s="133"/>
      <c r="U5" s="133"/>
      <c r="V5" s="427" t="s">
        <v>33</v>
      </c>
      <c r="W5" s="133"/>
    </row>
    <row r="6" spans="1:21" ht="12.75">
      <c r="A6" s="137"/>
      <c r="B6" s="137"/>
      <c r="C6" s="137"/>
      <c r="D6" s="530" t="s">
        <v>344</v>
      </c>
      <c r="E6" s="530"/>
      <c r="F6" s="530"/>
      <c r="G6" s="530"/>
      <c r="H6" s="530"/>
      <c r="I6" s="144"/>
      <c r="J6" s="526" t="s">
        <v>1077</v>
      </c>
      <c r="K6" s="526"/>
      <c r="L6" s="526"/>
      <c r="M6" s="526"/>
      <c r="N6" s="526"/>
      <c r="O6" s="139"/>
      <c r="P6" s="140"/>
      <c r="Q6" s="139"/>
      <c r="R6" s="139"/>
      <c r="S6" s="139"/>
      <c r="T6" s="139"/>
      <c r="U6" s="139"/>
    </row>
    <row r="7" spans="1:24" ht="12.75">
      <c r="A7" s="137"/>
      <c r="B7" s="137"/>
      <c r="C7" s="137"/>
      <c r="D7" s="139"/>
      <c r="E7" s="139"/>
      <c r="F7" s="139"/>
      <c r="G7" s="139"/>
      <c r="H7" s="142" t="s">
        <v>34</v>
      </c>
      <c r="I7" s="142"/>
      <c r="J7" s="139"/>
      <c r="K7" s="139"/>
      <c r="L7" s="139"/>
      <c r="M7" s="139"/>
      <c r="N7" s="142" t="s">
        <v>34</v>
      </c>
      <c r="O7" s="139"/>
      <c r="P7" s="140"/>
      <c r="Q7" s="139"/>
      <c r="R7" s="139"/>
      <c r="S7" s="139"/>
      <c r="T7" s="197" t="s">
        <v>35</v>
      </c>
      <c r="U7" s="434"/>
      <c r="V7" s="197" t="s">
        <v>1043</v>
      </c>
      <c r="W7" s="142"/>
      <c r="X7" s="143"/>
    </row>
    <row r="8" spans="1:24" ht="13.5" thickBot="1">
      <c r="A8" s="137"/>
      <c r="B8" s="137"/>
      <c r="C8" s="137"/>
      <c r="D8" s="436" t="s">
        <v>36</v>
      </c>
      <c r="E8" s="139"/>
      <c r="F8" s="436" t="s">
        <v>37</v>
      </c>
      <c r="G8" s="139"/>
      <c r="H8" s="436" t="s">
        <v>38</v>
      </c>
      <c r="I8" s="144"/>
      <c r="J8" s="436" t="s">
        <v>36</v>
      </c>
      <c r="K8" s="139"/>
      <c r="L8" s="436" t="s">
        <v>37</v>
      </c>
      <c r="M8" s="139"/>
      <c r="N8" s="436" t="s">
        <v>38</v>
      </c>
      <c r="O8" s="139"/>
      <c r="P8" s="140"/>
      <c r="Q8" s="139"/>
      <c r="R8" s="139"/>
      <c r="S8" s="139"/>
      <c r="T8" s="435" t="s">
        <v>345</v>
      </c>
      <c r="U8" s="434"/>
      <c r="V8" s="435" t="s">
        <v>226</v>
      </c>
      <c r="W8" s="144"/>
      <c r="X8" s="145"/>
    </row>
    <row r="9" spans="1:24" ht="12.75">
      <c r="A9" s="411" t="s">
        <v>39</v>
      </c>
      <c r="B9" s="412"/>
      <c r="C9" s="413" t="s">
        <v>101</v>
      </c>
      <c r="D9" s="147"/>
      <c r="E9" s="147"/>
      <c r="F9" s="147"/>
      <c r="G9" s="147"/>
      <c r="H9" s="147"/>
      <c r="I9" s="147"/>
      <c r="J9" s="147"/>
      <c r="K9" s="147"/>
      <c r="L9" s="147"/>
      <c r="M9" s="147"/>
      <c r="N9" s="147"/>
      <c r="O9" s="139"/>
      <c r="P9" s="215" t="s">
        <v>40</v>
      </c>
      <c r="Q9" s="170"/>
      <c r="R9" s="422" t="s">
        <v>41</v>
      </c>
      <c r="S9" s="149"/>
      <c r="T9" s="150"/>
      <c r="U9" s="149"/>
      <c r="V9" s="150"/>
      <c r="W9" s="150"/>
      <c r="X9" s="147"/>
    </row>
    <row r="10" spans="1:24" ht="12.75">
      <c r="A10" s="198"/>
      <c r="B10" s="198"/>
      <c r="C10" s="198" t="s">
        <v>42</v>
      </c>
      <c r="D10" s="157">
        <v>33813.26</v>
      </c>
      <c r="E10" s="157"/>
      <c r="F10" s="157">
        <v>14933.32</v>
      </c>
      <c r="G10" s="157"/>
      <c r="H10" s="157">
        <v>18879.940000000002</v>
      </c>
      <c r="I10" s="157"/>
      <c r="J10" s="157">
        <v>33813.26</v>
      </c>
      <c r="K10" s="157"/>
      <c r="L10" s="157">
        <v>8170.67</v>
      </c>
      <c r="M10" s="157"/>
      <c r="N10" s="157">
        <v>25642.590000000004</v>
      </c>
      <c r="O10" s="139"/>
      <c r="P10" s="169"/>
      <c r="Q10" s="190" t="s">
        <v>43</v>
      </c>
      <c r="R10" s="422" t="s">
        <v>44</v>
      </c>
      <c r="S10" s="149"/>
      <c r="T10" s="150"/>
      <c r="U10" s="149"/>
      <c r="V10" s="150"/>
      <c r="W10" s="150"/>
      <c r="X10" s="147"/>
    </row>
    <row r="11" spans="1:24" ht="13.5">
      <c r="A11" s="412"/>
      <c r="B11" s="412"/>
      <c r="C11" s="412" t="s">
        <v>45</v>
      </c>
      <c r="D11" s="157">
        <v>59997.56</v>
      </c>
      <c r="E11" s="157"/>
      <c r="F11" s="157">
        <v>43898.79</v>
      </c>
      <c r="G11" s="157"/>
      <c r="H11" s="157">
        <v>16098.769999999997</v>
      </c>
      <c r="I11" s="157"/>
      <c r="J11" s="157">
        <v>59997.56</v>
      </c>
      <c r="K11" s="157"/>
      <c r="L11" s="157">
        <v>30099.99</v>
      </c>
      <c r="M11" s="157"/>
      <c r="N11" s="157">
        <v>29897.569999999996</v>
      </c>
      <c r="O11" s="139"/>
      <c r="P11" s="169"/>
      <c r="Q11" s="170"/>
      <c r="R11" s="198" t="s">
        <v>89</v>
      </c>
      <c r="S11" s="124"/>
      <c r="T11" s="385">
        <v>18365847.64</v>
      </c>
      <c r="U11" s="388"/>
      <c r="V11" s="385">
        <v>18365847.64</v>
      </c>
      <c r="W11" s="147"/>
      <c r="X11" s="123"/>
    </row>
    <row r="12" spans="1:24" ht="14.25" thickBot="1">
      <c r="A12" s="412"/>
      <c r="B12" s="412"/>
      <c r="C12" s="412"/>
      <c r="D12" s="419">
        <v>93810.82</v>
      </c>
      <c r="E12" s="179"/>
      <c r="F12" s="419">
        <v>58832.11</v>
      </c>
      <c r="G12" s="416"/>
      <c r="H12" s="419">
        <v>34978.71</v>
      </c>
      <c r="I12" s="415"/>
      <c r="J12" s="419">
        <v>93810.82</v>
      </c>
      <c r="K12" s="179"/>
      <c r="L12" s="419">
        <v>38270.66</v>
      </c>
      <c r="M12" s="416"/>
      <c r="N12" s="419">
        <v>55540.16</v>
      </c>
      <c r="O12" s="139"/>
      <c r="P12" s="169"/>
      <c r="Q12" s="170"/>
      <c r="R12" s="170"/>
      <c r="T12" s="423">
        <v>18365847.64</v>
      </c>
      <c r="U12" s="398"/>
      <c r="V12" s="423">
        <v>18365847.64</v>
      </c>
      <c r="W12" s="147"/>
      <c r="X12" s="140"/>
    </row>
    <row r="13" spans="1:24" ht="13.5">
      <c r="A13" s="381" t="s">
        <v>46</v>
      </c>
      <c r="B13" s="198"/>
      <c r="C13" s="382" t="s">
        <v>47</v>
      </c>
      <c r="D13" s="157"/>
      <c r="E13" s="157"/>
      <c r="F13" s="157"/>
      <c r="G13" s="157"/>
      <c r="H13" s="157"/>
      <c r="I13" s="157"/>
      <c r="J13" s="157"/>
      <c r="K13" s="157"/>
      <c r="L13" s="157"/>
      <c r="M13" s="157"/>
      <c r="N13" s="157"/>
      <c r="O13" s="147"/>
      <c r="P13" s="169"/>
      <c r="Q13" s="170"/>
      <c r="R13" s="170"/>
      <c r="T13" s="398"/>
      <c r="U13" s="398"/>
      <c r="V13" s="398"/>
      <c r="X13" s="123"/>
    </row>
    <row r="14" spans="1:24" ht="13.5">
      <c r="A14" s="198"/>
      <c r="B14" s="381" t="s">
        <v>50</v>
      </c>
      <c r="C14" s="382" t="s">
        <v>51</v>
      </c>
      <c r="D14" s="157"/>
      <c r="E14" s="157"/>
      <c r="F14" s="157"/>
      <c r="G14" s="157"/>
      <c r="H14" s="157"/>
      <c r="I14" s="157"/>
      <c r="J14" s="157"/>
      <c r="K14" s="157"/>
      <c r="L14" s="157"/>
      <c r="M14" s="157"/>
      <c r="N14" s="157"/>
      <c r="O14" s="147"/>
      <c r="P14" s="169"/>
      <c r="Q14" s="190" t="s">
        <v>48</v>
      </c>
      <c r="R14" s="422" t="s">
        <v>49</v>
      </c>
      <c r="S14" s="149"/>
      <c r="T14" s="398"/>
      <c r="U14" s="424"/>
      <c r="V14" s="398"/>
      <c r="X14" s="123"/>
    </row>
    <row r="15" spans="1:24" ht="13.5">
      <c r="A15" s="198"/>
      <c r="B15" s="381"/>
      <c r="C15" s="198" t="s">
        <v>52</v>
      </c>
      <c r="D15" s="157">
        <v>10262979.3</v>
      </c>
      <c r="E15" s="157"/>
      <c r="F15" s="157">
        <v>0</v>
      </c>
      <c r="G15" s="157"/>
      <c r="H15" s="157">
        <v>10262979.3</v>
      </c>
      <c r="I15" s="157"/>
      <c r="J15" s="157">
        <v>10262979.3</v>
      </c>
      <c r="K15" s="157"/>
      <c r="L15" s="157">
        <v>0</v>
      </c>
      <c r="M15" s="157"/>
      <c r="N15" s="157">
        <v>10262979.3</v>
      </c>
      <c r="O15" s="147"/>
      <c r="P15" s="169"/>
      <c r="Q15" s="170"/>
      <c r="R15" s="170" t="s">
        <v>108</v>
      </c>
      <c r="T15" s="385">
        <v>5946579.02</v>
      </c>
      <c r="U15" s="398"/>
      <c r="V15" s="385">
        <v>6961564.16</v>
      </c>
      <c r="X15" s="123"/>
    </row>
    <row r="16" spans="1:24" ht="15">
      <c r="A16" s="198"/>
      <c r="B16" s="381"/>
      <c r="C16" s="198" t="s">
        <v>53</v>
      </c>
      <c r="D16" s="157">
        <v>12314447.77</v>
      </c>
      <c r="E16" s="157"/>
      <c r="F16" s="157">
        <v>2206678.09</v>
      </c>
      <c r="G16" s="157"/>
      <c r="H16" s="188">
        <v>10107769.68</v>
      </c>
      <c r="I16" s="188"/>
      <c r="J16" s="157">
        <v>7918503.850000001</v>
      </c>
      <c r="K16" s="157"/>
      <c r="L16" s="157">
        <v>1262781.57</v>
      </c>
      <c r="M16" s="157"/>
      <c r="N16" s="188">
        <v>6655722.28</v>
      </c>
      <c r="O16" s="147"/>
      <c r="P16" s="169"/>
      <c r="Q16" s="170"/>
      <c r="R16" s="170"/>
      <c r="T16" s="423">
        <v>5946579.02</v>
      </c>
      <c r="U16" s="398"/>
      <c r="V16" s="423">
        <v>6961564.16</v>
      </c>
      <c r="X16" s="451"/>
    </row>
    <row r="17" spans="1:24" ht="13.5">
      <c r="A17" s="198"/>
      <c r="B17" s="198"/>
      <c r="C17" s="198" t="s">
        <v>54</v>
      </c>
      <c r="D17" s="170"/>
      <c r="E17" s="170"/>
      <c r="F17" s="157"/>
      <c r="G17" s="157"/>
      <c r="H17" s="157"/>
      <c r="I17" s="157"/>
      <c r="J17" s="170"/>
      <c r="K17" s="170"/>
      <c r="L17" s="157"/>
      <c r="M17" s="157"/>
      <c r="N17" s="157"/>
      <c r="O17" s="147"/>
      <c r="P17" s="169"/>
      <c r="Q17" s="190" t="s">
        <v>55</v>
      </c>
      <c r="R17" s="422" t="s">
        <v>60</v>
      </c>
      <c r="S17" s="149"/>
      <c r="T17" s="386"/>
      <c r="U17" s="424"/>
      <c r="V17" s="386"/>
      <c r="X17" s="123"/>
    </row>
    <row r="18" spans="1:25" ht="13.5">
      <c r="A18" s="198"/>
      <c r="B18" s="198"/>
      <c r="C18" s="198" t="s">
        <v>56</v>
      </c>
      <c r="D18" s="157">
        <v>9254277.24</v>
      </c>
      <c r="E18" s="157"/>
      <c r="F18" s="157">
        <v>4611623.94</v>
      </c>
      <c r="G18" s="157"/>
      <c r="H18" s="157">
        <v>4642653.3</v>
      </c>
      <c r="I18" s="157"/>
      <c r="J18" s="157">
        <v>8706722.11</v>
      </c>
      <c r="K18" s="157"/>
      <c r="L18" s="157">
        <v>3259316.64</v>
      </c>
      <c r="M18" s="157"/>
      <c r="N18" s="157">
        <v>5447405.469999999</v>
      </c>
      <c r="O18" s="147"/>
      <c r="P18" s="169"/>
      <c r="Q18" s="170"/>
      <c r="R18" s="170" t="s">
        <v>90</v>
      </c>
      <c r="T18" s="398">
        <v>-19678417.9</v>
      </c>
      <c r="U18" s="398"/>
      <c r="V18" s="398">
        <v>-32484400.52999999</v>
      </c>
      <c r="W18" s="147"/>
      <c r="X18" s="147"/>
      <c r="Y18" s="452"/>
    </row>
    <row r="19" spans="1:25" ht="14.25" thickBot="1">
      <c r="A19" s="198"/>
      <c r="B19" s="198"/>
      <c r="C19" s="198" t="s">
        <v>57</v>
      </c>
      <c r="D19" s="157">
        <v>352388.75</v>
      </c>
      <c r="E19" s="157"/>
      <c r="F19" s="157">
        <v>83317.76</v>
      </c>
      <c r="G19" s="157"/>
      <c r="H19" s="157">
        <v>269070.99</v>
      </c>
      <c r="I19" s="157"/>
      <c r="J19" s="157">
        <v>77855.75</v>
      </c>
      <c r="K19" s="157"/>
      <c r="L19" s="157">
        <v>31142.23</v>
      </c>
      <c r="M19" s="157"/>
      <c r="N19" s="157">
        <v>46713.520000000004</v>
      </c>
      <c r="O19" s="147"/>
      <c r="P19" s="169"/>
      <c r="Q19" s="170"/>
      <c r="R19" s="190" t="s">
        <v>103</v>
      </c>
      <c r="S19" s="151"/>
      <c r="T19" s="430">
        <f>+T18+T16+T12</f>
        <v>4634008.760000002</v>
      </c>
      <c r="U19" s="398"/>
      <c r="V19" s="430">
        <f>+V18+V16+V12</f>
        <v>-7156988.729999989</v>
      </c>
      <c r="W19" s="147"/>
      <c r="X19" s="140"/>
      <c r="Y19" s="453"/>
    </row>
    <row r="20" spans="1:26" ht="13.5">
      <c r="A20" s="198"/>
      <c r="B20" s="198"/>
      <c r="C20" s="198" t="s">
        <v>135</v>
      </c>
      <c r="D20" s="157">
        <v>3373095.55</v>
      </c>
      <c r="E20" s="170"/>
      <c r="F20" s="157">
        <v>2590217.06</v>
      </c>
      <c r="G20" s="157"/>
      <c r="H20" s="157">
        <v>782878.4899999998</v>
      </c>
      <c r="I20" s="157"/>
      <c r="J20" s="157">
        <v>3200131.01</v>
      </c>
      <c r="K20" s="170"/>
      <c r="L20" s="157">
        <v>2336026.21</v>
      </c>
      <c r="M20" s="157"/>
      <c r="N20" s="157">
        <v>864104.7999999998</v>
      </c>
      <c r="O20" s="147"/>
      <c r="P20" s="169"/>
      <c r="Q20" s="170"/>
      <c r="R20" s="170"/>
      <c r="T20" s="398"/>
      <c r="U20" s="398"/>
      <c r="V20" s="398"/>
      <c r="X20" s="123"/>
      <c r="Y20" s="454"/>
      <c r="Z20" s="455"/>
    </row>
    <row r="21" spans="1:25" ht="15">
      <c r="A21" s="198"/>
      <c r="B21" s="198"/>
      <c r="C21" s="198" t="s">
        <v>1052</v>
      </c>
      <c r="D21" s="157">
        <v>752575.74</v>
      </c>
      <c r="E21" s="157"/>
      <c r="F21" s="157">
        <v>0</v>
      </c>
      <c r="G21" s="157"/>
      <c r="H21" s="157">
        <v>752575.74</v>
      </c>
      <c r="I21" s="157"/>
      <c r="J21" s="157">
        <v>4607897.86</v>
      </c>
      <c r="K21" s="157"/>
      <c r="L21" s="157">
        <v>0</v>
      </c>
      <c r="M21" s="157"/>
      <c r="N21" s="157">
        <v>4607897.86</v>
      </c>
      <c r="O21" s="147"/>
      <c r="P21" s="215" t="s">
        <v>46</v>
      </c>
      <c r="Q21" s="170"/>
      <c r="R21" s="422" t="s">
        <v>65</v>
      </c>
      <c r="S21" s="149"/>
      <c r="T21" s="425"/>
      <c r="U21" s="424"/>
      <c r="V21" s="425"/>
      <c r="W21" s="147"/>
      <c r="X21" s="451"/>
      <c r="Y21" s="456"/>
    </row>
    <row r="22" spans="1:25" ht="15.75" thickBot="1">
      <c r="A22" s="198"/>
      <c r="B22" s="198"/>
      <c r="C22" s="381" t="s">
        <v>104</v>
      </c>
      <c r="D22" s="419">
        <f>SUM(D15:D21)</f>
        <v>36309764.35</v>
      </c>
      <c r="E22" s="179"/>
      <c r="F22" s="419">
        <f>SUM(F15:F21)</f>
        <v>9491836.85</v>
      </c>
      <c r="G22" s="416"/>
      <c r="H22" s="419">
        <f>SUM(H15:H21)</f>
        <v>26817927.499999996</v>
      </c>
      <c r="I22" s="415"/>
      <c r="J22" s="419">
        <f>SUM(J15:J21)</f>
        <v>34774089.88</v>
      </c>
      <c r="K22" s="179"/>
      <c r="L22" s="419">
        <f>SUM(L15:L21)</f>
        <v>6889266.65</v>
      </c>
      <c r="M22" s="416"/>
      <c r="N22" s="419">
        <f>SUM(N15:N21)</f>
        <v>27884823.23</v>
      </c>
      <c r="O22" s="140"/>
      <c r="P22" s="169"/>
      <c r="Q22" s="381" t="s">
        <v>50</v>
      </c>
      <c r="R22" s="422" t="s">
        <v>68</v>
      </c>
      <c r="S22" s="149"/>
      <c r="T22" s="386"/>
      <c r="U22" s="424"/>
      <c r="V22" s="386"/>
      <c r="W22" s="147"/>
      <c r="X22" s="451"/>
      <c r="Y22" s="454"/>
    </row>
    <row r="23" spans="1:25" ht="13.5">
      <c r="A23" s="381" t="s">
        <v>62</v>
      </c>
      <c r="B23" s="381"/>
      <c r="C23" s="382" t="s">
        <v>63</v>
      </c>
      <c r="D23" s="157"/>
      <c r="E23" s="157"/>
      <c r="F23" s="157"/>
      <c r="G23" s="157"/>
      <c r="H23" s="157"/>
      <c r="I23" s="157"/>
      <c r="J23" s="157"/>
      <c r="K23" s="157"/>
      <c r="L23" s="157"/>
      <c r="M23" s="157"/>
      <c r="N23" s="157"/>
      <c r="O23" s="140"/>
      <c r="P23" s="169"/>
      <c r="Q23" s="170"/>
      <c r="R23" s="170" t="s">
        <v>70</v>
      </c>
      <c r="T23" s="386">
        <v>79891432.96</v>
      </c>
      <c r="U23" s="398"/>
      <c r="V23" s="386">
        <v>80228529.31</v>
      </c>
      <c r="W23" s="147"/>
      <c r="X23" s="140"/>
      <c r="Y23" s="456"/>
    </row>
    <row r="24" spans="1:25" ht="13.5">
      <c r="A24" s="381"/>
      <c r="B24" s="381" t="s">
        <v>43</v>
      </c>
      <c r="C24" s="382" t="s">
        <v>64</v>
      </c>
      <c r="D24" s="170"/>
      <c r="E24" s="170"/>
      <c r="F24" s="170"/>
      <c r="G24" s="170"/>
      <c r="H24" s="170"/>
      <c r="I24" s="170"/>
      <c r="J24" s="170"/>
      <c r="K24" s="170"/>
      <c r="L24" s="170"/>
      <c r="M24" s="170"/>
      <c r="N24" s="170"/>
      <c r="O24" s="160"/>
      <c r="P24" s="169"/>
      <c r="Q24" s="170"/>
      <c r="R24" s="170" t="s">
        <v>249</v>
      </c>
      <c r="T24" s="386">
        <v>25787.36</v>
      </c>
      <c r="U24" s="398"/>
      <c r="V24" s="386">
        <v>33153.74</v>
      </c>
      <c r="W24" s="147"/>
      <c r="X24" s="157"/>
      <c r="Y24" s="457"/>
    </row>
    <row r="25" spans="1:24" ht="13.5">
      <c r="A25" s="198"/>
      <c r="B25" s="198"/>
      <c r="C25" s="198" t="s">
        <v>66</v>
      </c>
      <c r="D25" s="157"/>
      <c r="E25" s="157"/>
      <c r="F25" s="157"/>
      <c r="G25" s="157"/>
      <c r="H25" s="170"/>
      <c r="I25" s="170"/>
      <c r="J25" s="157"/>
      <c r="K25" s="157"/>
      <c r="L25" s="458"/>
      <c r="M25" s="157"/>
      <c r="N25" s="170"/>
      <c r="O25" s="147"/>
      <c r="P25" s="169"/>
      <c r="Q25" s="170"/>
      <c r="R25" s="170" t="s">
        <v>250</v>
      </c>
      <c r="T25" s="386">
        <v>457413.27</v>
      </c>
      <c r="U25" s="398"/>
      <c r="V25" s="386">
        <v>79207.24</v>
      </c>
      <c r="W25" s="147"/>
      <c r="X25" s="140"/>
    </row>
    <row r="26" spans="1:23" ht="13.5">
      <c r="A26" s="198"/>
      <c r="B26" s="198"/>
      <c r="C26" s="198" t="s">
        <v>67</v>
      </c>
      <c r="D26" s="157"/>
      <c r="E26" s="157"/>
      <c r="F26" s="157"/>
      <c r="G26" s="157"/>
      <c r="H26" s="170">
        <v>2244653.28</v>
      </c>
      <c r="I26" s="170"/>
      <c r="J26" s="157"/>
      <c r="K26" s="157"/>
      <c r="L26" s="459"/>
      <c r="M26" s="157"/>
      <c r="N26" s="170">
        <v>2196337.54</v>
      </c>
      <c r="P26" s="169"/>
      <c r="Q26" s="198"/>
      <c r="R26" s="170" t="s">
        <v>248</v>
      </c>
      <c r="T26" s="385">
        <v>1337063.6</v>
      </c>
      <c r="U26" s="401"/>
      <c r="V26" s="385">
        <v>134769.59</v>
      </c>
      <c r="W26" s="123"/>
    </row>
    <row r="27" spans="1:23" ht="14.25" thickBot="1">
      <c r="A27" s="198"/>
      <c r="B27" s="198"/>
      <c r="C27" s="198"/>
      <c r="D27" s="157"/>
      <c r="E27" s="157"/>
      <c r="F27" s="157"/>
      <c r="G27" s="157"/>
      <c r="H27" s="414">
        <v>2244653.28</v>
      </c>
      <c r="I27" s="380"/>
      <c r="J27" s="157"/>
      <c r="K27" s="157"/>
      <c r="L27" s="157"/>
      <c r="M27" s="157"/>
      <c r="N27" s="414">
        <v>2196337.54</v>
      </c>
      <c r="O27" s="147"/>
      <c r="P27" s="169"/>
      <c r="Q27" s="170"/>
      <c r="R27" s="190" t="s">
        <v>91</v>
      </c>
      <c r="T27" s="430">
        <f>SUM(T23:T26)</f>
        <v>81711697.18999998</v>
      </c>
      <c r="U27" s="429"/>
      <c r="V27" s="430">
        <f>SUM(V23:V26)</f>
        <v>80475659.88</v>
      </c>
      <c r="W27" s="123"/>
    </row>
    <row r="28" spans="1:24" ht="13.5">
      <c r="A28" s="198"/>
      <c r="B28" s="381" t="s">
        <v>50</v>
      </c>
      <c r="C28" s="382" t="s">
        <v>69</v>
      </c>
      <c r="D28" s="157"/>
      <c r="E28" s="157"/>
      <c r="F28" s="157"/>
      <c r="G28" s="157"/>
      <c r="H28" s="157"/>
      <c r="I28" s="157"/>
      <c r="J28" s="157"/>
      <c r="K28" s="157"/>
      <c r="L28" s="157"/>
      <c r="M28" s="157"/>
      <c r="N28" s="157"/>
      <c r="O28" s="147"/>
      <c r="P28" s="169"/>
      <c r="Q28" s="170"/>
      <c r="R28" s="124"/>
      <c r="S28" s="151"/>
      <c r="T28" s="429"/>
      <c r="U28" s="429"/>
      <c r="V28" s="429"/>
      <c r="W28" s="147"/>
      <c r="X28" s="147"/>
    </row>
    <row r="29" spans="1:24" ht="12.75">
      <c r="A29" s="198"/>
      <c r="B29" s="198"/>
      <c r="C29" s="198" t="s">
        <v>88</v>
      </c>
      <c r="D29" s="170"/>
      <c r="E29" s="157"/>
      <c r="F29" s="157"/>
      <c r="G29" s="157"/>
      <c r="H29" s="170">
        <v>39724785.83</v>
      </c>
      <c r="I29" s="170"/>
      <c r="J29" s="170"/>
      <c r="K29" s="157"/>
      <c r="L29" s="157"/>
      <c r="M29" s="157"/>
      <c r="N29" s="170">
        <v>25093684.49000001</v>
      </c>
      <c r="O29" s="147"/>
      <c r="P29" s="124"/>
      <c r="Q29" s="124"/>
      <c r="R29" s="124"/>
      <c r="S29" s="124"/>
      <c r="T29" s="124"/>
      <c r="U29" s="124"/>
      <c r="V29" s="124"/>
      <c r="X29" s="123"/>
    </row>
    <row r="30" spans="1:24" ht="12.75">
      <c r="A30" s="198"/>
      <c r="B30" s="198"/>
      <c r="C30" s="198"/>
      <c r="D30" s="157"/>
      <c r="E30" s="157"/>
      <c r="F30" s="157"/>
      <c r="G30" s="157"/>
      <c r="H30" s="414">
        <v>39724785.83</v>
      </c>
      <c r="I30" s="380"/>
      <c r="J30" s="157"/>
      <c r="K30" s="157"/>
      <c r="L30" s="157"/>
      <c r="M30" s="157"/>
      <c r="N30" s="414">
        <v>25093684.49000001</v>
      </c>
      <c r="O30" s="147"/>
      <c r="P30" s="124"/>
      <c r="Q30" s="124"/>
      <c r="R30" s="124"/>
      <c r="S30" s="124"/>
      <c r="T30" s="124"/>
      <c r="U30" s="124"/>
      <c r="V30" s="124"/>
      <c r="W30" s="151"/>
      <c r="X30" s="148"/>
    </row>
    <row r="31" spans="1:24" ht="12.75">
      <c r="A31" s="198"/>
      <c r="B31" s="381" t="s">
        <v>55</v>
      </c>
      <c r="C31" s="382" t="s">
        <v>71</v>
      </c>
      <c r="D31" s="157"/>
      <c r="E31" s="157"/>
      <c r="F31" s="157"/>
      <c r="G31" s="157"/>
      <c r="H31" s="380"/>
      <c r="I31" s="157"/>
      <c r="J31" s="157"/>
      <c r="K31" s="157"/>
      <c r="L31" s="157"/>
      <c r="M31" s="157"/>
      <c r="N31" s="380"/>
      <c r="O31" s="147"/>
      <c r="P31" s="124"/>
      <c r="Q31" s="124"/>
      <c r="R31" s="124"/>
      <c r="S31" s="124"/>
      <c r="T31" s="124"/>
      <c r="U31" s="124"/>
      <c r="V31" s="124"/>
      <c r="X31" s="123"/>
    </row>
    <row r="32" spans="1:24" ht="12.75">
      <c r="A32" s="198"/>
      <c r="B32" s="198" t="s">
        <v>61</v>
      </c>
      <c r="C32" s="198" t="s">
        <v>72</v>
      </c>
      <c r="D32" s="157"/>
      <c r="E32" s="157"/>
      <c r="F32" s="157"/>
      <c r="G32" s="157"/>
      <c r="H32" s="188">
        <v>15271.46</v>
      </c>
      <c r="I32" s="170"/>
      <c r="J32" s="157"/>
      <c r="K32" s="157"/>
      <c r="L32" s="157"/>
      <c r="M32" s="157"/>
      <c r="N32" s="188">
        <v>15271.46</v>
      </c>
      <c r="O32" s="147"/>
      <c r="W32" s="147"/>
      <c r="X32" s="147"/>
    </row>
    <row r="33" spans="1:24" ht="12.75">
      <c r="A33" s="169"/>
      <c r="B33" s="198"/>
      <c r="C33" s="198" t="s">
        <v>73</v>
      </c>
      <c r="D33" s="157"/>
      <c r="E33" s="157"/>
      <c r="F33" s="157"/>
      <c r="G33" s="157"/>
      <c r="H33" s="383">
        <v>6849029.2</v>
      </c>
      <c r="I33" s="380"/>
      <c r="J33" s="157"/>
      <c r="K33" s="157"/>
      <c r="L33" s="157"/>
      <c r="M33" s="157"/>
      <c r="N33" s="383">
        <v>4542630.4</v>
      </c>
      <c r="O33" s="147"/>
      <c r="P33" s="124"/>
      <c r="Q33" s="124"/>
      <c r="R33" s="124"/>
      <c r="S33" s="124"/>
      <c r="T33" s="124"/>
      <c r="U33" s="124"/>
      <c r="V33" s="124"/>
      <c r="X33" s="123"/>
    </row>
    <row r="34" spans="1:24" ht="12.75">
      <c r="A34" s="198"/>
      <c r="B34" s="198"/>
      <c r="C34" s="198"/>
      <c r="D34" s="157"/>
      <c r="E34" s="157"/>
      <c r="F34" s="157"/>
      <c r="G34" s="157"/>
      <c r="H34" s="414">
        <v>6864300.66</v>
      </c>
      <c r="I34" s="380"/>
      <c r="J34" s="157"/>
      <c r="K34" s="157"/>
      <c r="L34" s="157"/>
      <c r="M34" s="157"/>
      <c r="N34" s="414">
        <v>4557901.86</v>
      </c>
      <c r="O34" s="147"/>
      <c r="P34" s="124"/>
      <c r="Q34" s="124"/>
      <c r="R34" s="124"/>
      <c r="S34" s="124"/>
      <c r="T34" s="124"/>
      <c r="U34" s="124"/>
      <c r="V34" s="124"/>
      <c r="X34" s="140"/>
    </row>
    <row r="35" spans="1:24" ht="13.5" thickBot="1">
      <c r="A35" s="198"/>
      <c r="B35" s="198"/>
      <c r="C35" s="381" t="s">
        <v>105</v>
      </c>
      <c r="D35" s="157"/>
      <c r="E35" s="157"/>
      <c r="F35" s="157"/>
      <c r="G35" s="157"/>
      <c r="H35" s="417">
        <f>+H34+H30+H27</f>
        <v>48833739.769999996</v>
      </c>
      <c r="I35" s="416"/>
      <c r="J35" s="157"/>
      <c r="K35" s="157"/>
      <c r="L35" s="157"/>
      <c r="M35" s="157"/>
      <c r="N35" s="417">
        <f>+N34+N30+N27</f>
        <v>31847923.890000008</v>
      </c>
      <c r="O35" s="147"/>
      <c r="P35" s="124"/>
      <c r="Q35" s="124"/>
      <c r="R35" s="124"/>
      <c r="S35" s="124"/>
      <c r="T35" s="124"/>
      <c r="U35" s="124"/>
      <c r="V35" s="124"/>
      <c r="X35" s="123"/>
    </row>
    <row r="36" spans="1:24" ht="6" customHeight="1">
      <c r="A36" s="381"/>
      <c r="B36" s="198"/>
      <c r="C36" s="382"/>
      <c r="D36" s="157"/>
      <c r="E36" s="157"/>
      <c r="F36" s="157"/>
      <c r="G36" s="157"/>
      <c r="H36" s="380"/>
      <c r="I36" s="380"/>
      <c r="J36" s="157"/>
      <c r="K36" s="157"/>
      <c r="L36" s="157"/>
      <c r="M36" s="157"/>
      <c r="N36" s="380"/>
      <c r="O36" s="147"/>
      <c r="P36" s="169"/>
      <c r="Q36" s="170"/>
      <c r="R36" s="170"/>
      <c r="T36" s="398"/>
      <c r="U36" s="398"/>
      <c r="V36" s="398"/>
      <c r="W36" s="147"/>
      <c r="X36" s="147"/>
    </row>
    <row r="37" spans="1:24" ht="13.5">
      <c r="A37" s="381" t="s">
        <v>115</v>
      </c>
      <c r="B37" s="381"/>
      <c r="C37" s="382" t="s">
        <v>116</v>
      </c>
      <c r="D37" s="382"/>
      <c r="E37" s="157"/>
      <c r="F37" s="157"/>
      <c r="G37" s="157"/>
      <c r="H37" s="157"/>
      <c r="I37" s="157"/>
      <c r="J37" s="157"/>
      <c r="K37" s="157"/>
      <c r="L37" s="157"/>
      <c r="M37" s="157"/>
      <c r="N37" s="157"/>
      <c r="O37" s="147"/>
      <c r="P37" s="215" t="s">
        <v>62</v>
      </c>
      <c r="Q37" s="170"/>
      <c r="R37" s="382" t="s">
        <v>348</v>
      </c>
      <c r="T37" s="398"/>
      <c r="U37" s="398"/>
      <c r="V37" s="398"/>
      <c r="W37" s="147"/>
      <c r="X37" s="140"/>
    </row>
    <row r="38" spans="1:24" ht="13.5">
      <c r="A38" s="198"/>
      <c r="B38" s="198"/>
      <c r="C38" s="198" t="s">
        <v>117</v>
      </c>
      <c r="D38" s="170"/>
      <c r="E38" s="170"/>
      <c r="F38" s="170"/>
      <c r="G38" s="170"/>
      <c r="H38" s="383">
        <v>11429305.98</v>
      </c>
      <c r="I38" s="380"/>
      <c r="J38" s="170"/>
      <c r="K38" s="170"/>
      <c r="L38" s="170"/>
      <c r="M38" s="170"/>
      <c r="N38" s="383">
        <v>13530383.87</v>
      </c>
      <c r="O38" s="147"/>
      <c r="P38" s="169"/>
      <c r="Q38" s="170"/>
      <c r="R38" s="170" t="s">
        <v>350</v>
      </c>
      <c r="T38" s="389">
        <v>770246.01</v>
      </c>
      <c r="U38" s="398"/>
      <c r="V38" s="389">
        <v>0</v>
      </c>
      <c r="W38" s="147"/>
      <c r="X38" s="140"/>
    </row>
    <row r="39" spans="1:24" ht="14.25" thickBot="1">
      <c r="A39" s="198"/>
      <c r="B39" s="198"/>
      <c r="C39" s="198"/>
      <c r="D39" s="170"/>
      <c r="E39" s="170"/>
      <c r="F39" s="170"/>
      <c r="G39" s="170"/>
      <c r="H39" s="420">
        <v>11429305.98</v>
      </c>
      <c r="I39" s="380"/>
      <c r="J39" s="170"/>
      <c r="K39" s="170"/>
      <c r="L39" s="170"/>
      <c r="M39" s="170"/>
      <c r="N39" s="420">
        <v>13530383.87</v>
      </c>
      <c r="O39" s="147"/>
      <c r="P39" s="169"/>
      <c r="Q39" s="170"/>
      <c r="R39" s="170"/>
      <c r="T39" s="430">
        <v>770246.01</v>
      </c>
      <c r="U39" s="398"/>
      <c r="V39" s="460">
        <v>0</v>
      </c>
      <c r="W39" s="147"/>
      <c r="X39" s="140"/>
    </row>
    <row r="40" spans="1:24" ht="13.5">
      <c r="A40" s="198"/>
      <c r="B40" s="198"/>
      <c r="C40" s="198"/>
      <c r="D40" s="170"/>
      <c r="E40" s="170"/>
      <c r="F40" s="170"/>
      <c r="G40" s="170"/>
      <c r="H40" s="170"/>
      <c r="I40" s="170"/>
      <c r="J40" s="170"/>
      <c r="K40" s="170"/>
      <c r="L40" s="170"/>
      <c r="M40" s="170"/>
      <c r="N40" s="170"/>
      <c r="O40" s="147"/>
      <c r="P40" s="169"/>
      <c r="Q40" s="170"/>
      <c r="R40" s="170"/>
      <c r="T40" s="398"/>
      <c r="U40" s="398"/>
      <c r="V40" s="398"/>
      <c r="W40" s="147"/>
      <c r="X40" s="140"/>
    </row>
    <row r="41" spans="1:24" ht="14.25" thickBot="1">
      <c r="A41" s="198"/>
      <c r="B41" s="198"/>
      <c r="C41" s="381" t="s">
        <v>118</v>
      </c>
      <c r="D41" s="179"/>
      <c r="E41" s="179"/>
      <c r="F41" s="179"/>
      <c r="G41" s="179"/>
      <c r="H41" s="418">
        <f>+H39+H35+H22+H12</f>
        <v>87115951.96</v>
      </c>
      <c r="I41" s="416"/>
      <c r="J41" s="179"/>
      <c r="K41" s="179"/>
      <c r="L41" s="179"/>
      <c r="M41" s="179"/>
      <c r="N41" s="418">
        <f>+N39+N35+N22+N12</f>
        <v>73318671.15</v>
      </c>
      <c r="O41" s="147"/>
      <c r="P41" s="169"/>
      <c r="Q41" s="170"/>
      <c r="R41" s="190" t="s">
        <v>349</v>
      </c>
      <c r="S41" s="151"/>
      <c r="T41" s="426">
        <f>+T39+T27+T19</f>
        <v>87115951.96</v>
      </c>
      <c r="U41" s="396"/>
      <c r="V41" s="426">
        <f>+V39+V27+V19</f>
        <v>73318671.15</v>
      </c>
      <c r="W41" s="147"/>
      <c r="X41" s="140"/>
    </row>
    <row r="42" spans="1:24" ht="13.5" thickTop="1">
      <c r="A42" s="198"/>
      <c r="B42" s="198"/>
      <c r="C42" s="198"/>
      <c r="D42" s="136"/>
      <c r="E42" s="136"/>
      <c r="F42" s="136"/>
      <c r="G42" s="136"/>
      <c r="H42" s="136"/>
      <c r="I42" s="136"/>
      <c r="O42" s="147"/>
      <c r="P42" s="169"/>
      <c r="Q42" s="170"/>
      <c r="R42" s="190"/>
      <c r="S42" s="151"/>
      <c r="T42" s="161"/>
      <c r="U42" s="151"/>
      <c r="V42" s="161"/>
      <c r="W42" s="147"/>
      <c r="X42" s="140"/>
    </row>
    <row r="43" spans="1:24" ht="12.75">
      <c r="A43" s="198"/>
      <c r="B43" s="198"/>
      <c r="C43" s="461" t="s">
        <v>109</v>
      </c>
      <c r="D43" s="160"/>
      <c r="E43" s="160"/>
      <c r="F43" s="160"/>
      <c r="G43" s="160"/>
      <c r="H43" s="161"/>
      <c r="I43" s="161"/>
      <c r="J43" s="160"/>
      <c r="K43" s="160"/>
      <c r="L43" s="160"/>
      <c r="M43" s="160"/>
      <c r="N43" s="161"/>
      <c r="O43" s="147"/>
      <c r="P43" s="169"/>
      <c r="Q43" s="170"/>
      <c r="R43" s="461" t="s">
        <v>110</v>
      </c>
      <c r="S43" s="461"/>
      <c r="T43" s="161"/>
      <c r="U43" s="461"/>
      <c r="V43" s="161"/>
      <c r="W43" s="147"/>
      <c r="X43" s="140"/>
    </row>
    <row r="44" spans="1:24" ht="12.75">
      <c r="A44" s="198"/>
      <c r="B44" s="198" t="s">
        <v>61</v>
      </c>
      <c r="C44" s="180" t="s">
        <v>119</v>
      </c>
      <c r="D44" s="160"/>
      <c r="E44" s="160"/>
      <c r="F44" s="160"/>
      <c r="G44" s="160"/>
      <c r="H44" s="462">
        <v>148679757.81</v>
      </c>
      <c r="I44" s="462"/>
      <c r="J44" s="160"/>
      <c r="K44" s="160"/>
      <c r="L44" s="160"/>
      <c r="M44" s="160"/>
      <c r="N44" s="462">
        <v>99059642.01</v>
      </c>
      <c r="O44" s="147"/>
      <c r="P44" s="169"/>
      <c r="Q44" s="170"/>
      <c r="R44" s="180" t="s">
        <v>125</v>
      </c>
      <c r="S44" s="129"/>
      <c r="T44" s="462">
        <v>148679757.81</v>
      </c>
      <c r="U44" s="129"/>
      <c r="V44" s="462">
        <v>99059642.01</v>
      </c>
      <c r="W44" s="147"/>
      <c r="X44" s="140"/>
    </row>
    <row r="45" spans="1:24" ht="12.75">
      <c r="A45" s="198"/>
      <c r="B45" s="180"/>
      <c r="C45" s="180" t="s">
        <v>1050</v>
      </c>
      <c r="D45" s="160"/>
      <c r="E45" s="160"/>
      <c r="F45" s="160"/>
      <c r="G45" s="160"/>
      <c r="H45" s="463"/>
      <c r="I45" s="463"/>
      <c r="J45" s="160"/>
      <c r="K45" s="160"/>
      <c r="L45" s="160"/>
      <c r="M45" s="160"/>
      <c r="N45" s="463"/>
      <c r="O45" s="147"/>
      <c r="P45" s="169"/>
      <c r="Q45" s="170"/>
      <c r="R45" s="180" t="s">
        <v>1048</v>
      </c>
      <c r="S45" s="129"/>
      <c r="T45" s="463"/>
      <c r="U45" s="180"/>
      <c r="V45" s="463"/>
      <c r="W45" s="147"/>
      <c r="X45" s="140"/>
    </row>
    <row r="46" spans="1:24" ht="12.75">
      <c r="A46" s="180"/>
      <c r="B46" s="180"/>
      <c r="C46" s="182" t="s">
        <v>1051</v>
      </c>
      <c r="D46" s="464"/>
      <c r="E46" s="464"/>
      <c r="F46" s="464"/>
      <c r="G46" s="464"/>
      <c r="H46" s="170">
        <v>33491</v>
      </c>
      <c r="I46" s="170"/>
      <c r="J46" s="464"/>
      <c r="K46" s="464"/>
      <c r="L46" s="464"/>
      <c r="M46" s="464"/>
      <c r="N46" s="170">
        <v>86121</v>
      </c>
      <c r="O46" s="147"/>
      <c r="P46" s="169"/>
      <c r="Q46" s="170"/>
      <c r="R46" s="182" t="s">
        <v>1049</v>
      </c>
      <c r="S46" s="181"/>
      <c r="T46" s="170">
        <v>33491</v>
      </c>
      <c r="U46" s="182"/>
      <c r="V46" s="170">
        <v>86121</v>
      </c>
      <c r="X46" s="140"/>
    </row>
    <row r="47" spans="1:24" ht="13.5" thickBot="1">
      <c r="A47" s="129"/>
      <c r="B47" s="129"/>
      <c r="C47" s="464"/>
      <c r="D47" s="465"/>
      <c r="E47" s="464"/>
      <c r="F47" s="464"/>
      <c r="G47" s="464"/>
      <c r="H47" s="466">
        <v>148713248.81</v>
      </c>
      <c r="I47" s="462"/>
      <c r="J47" s="464"/>
      <c r="K47" s="464"/>
      <c r="L47" s="464"/>
      <c r="M47" s="464"/>
      <c r="N47" s="466">
        <v>99145763.01</v>
      </c>
      <c r="O47" s="147"/>
      <c r="P47" s="169"/>
      <c r="Q47" s="170"/>
      <c r="R47" s="464"/>
      <c r="S47" s="464"/>
      <c r="T47" s="466">
        <v>148713248.81</v>
      </c>
      <c r="U47" s="467"/>
      <c r="V47" s="466">
        <v>99145763.01</v>
      </c>
      <c r="X47" s="140"/>
    </row>
    <row r="48" spans="1:24" ht="6" customHeight="1" thickTop="1">
      <c r="A48" s="129"/>
      <c r="B48" s="129"/>
      <c r="C48" s="464"/>
      <c r="D48" s="464"/>
      <c r="E48" s="464"/>
      <c r="F48" s="464"/>
      <c r="G48" s="464"/>
      <c r="H48" s="462"/>
      <c r="I48" s="462"/>
      <c r="J48" s="464"/>
      <c r="K48" s="464"/>
      <c r="L48" s="464"/>
      <c r="M48" s="464"/>
      <c r="N48" s="462"/>
      <c r="O48" s="147"/>
      <c r="Q48" s="170"/>
      <c r="R48" s="464"/>
      <c r="S48" s="464"/>
      <c r="T48" s="462"/>
      <c r="U48" s="464"/>
      <c r="V48" s="462"/>
      <c r="X48" s="140"/>
    </row>
    <row r="49" spans="1:24" ht="12.75" customHeight="1">
      <c r="A49" s="529" t="s">
        <v>1041</v>
      </c>
      <c r="B49" s="529"/>
      <c r="C49" s="529"/>
      <c r="D49" s="529"/>
      <c r="E49" s="529"/>
      <c r="F49" s="529"/>
      <c r="G49" s="529"/>
      <c r="H49" s="529"/>
      <c r="I49" s="529"/>
      <c r="J49" s="529"/>
      <c r="K49" s="529"/>
      <c r="L49" s="529"/>
      <c r="M49" s="529"/>
      <c r="N49" s="529"/>
      <c r="O49" s="529"/>
      <c r="P49" s="529"/>
      <c r="Q49" s="529"/>
      <c r="R49" s="529"/>
      <c r="S49" s="529"/>
      <c r="T49" s="529"/>
      <c r="U49" s="529"/>
      <c r="V49" s="529"/>
      <c r="X49" s="140"/>
    </row>
    <row r="50" spans="1:24" ht="12.75">
      <c r="A50" s="523" t="s">
        <v>1029</v>
      </c>
      <c r="B50" s="523"/>
      <c r="C50" s="523"/>
      <c r="D50" s="523"/>
      <c r="E50" s="523"/>
      <c r="F50" s="523"/>
      <c r="G50" s="523"/>
      <c r="H50" s="523"/>
      <c r="I50" s="523"/>
      <c r="J50" s="523"/>
      <c r="K50" s="523"/>
      <c r="L50" s="523"/>
      <c r="M50" s="523"/>
      <c r="N50" s="523"/>
      <c r="O50" s="523"/>
      <c r="P50" s="523"/>
      <c r="Q50" s="523"/>
      <c r="R50" s="523"/>
      <c r="S50" s="523"/>
      <c r="T50" s="523"/>
      <c r="U50" s="523"/>
      <c r="V50" s="523"/>
      <c r="X50" s="140"/>
    </row>
    <row r="51" spans="1:24" ht="12.75">
      <c r="A51" s="523" t="s">
        <v>1030</v>
      </c>
      <c r="B51" s="523"/>
      <c r="C51" s="523"/>
      <c r="D51" s="523"/>
      <c r="E51" s="523"/>
      <c r="F51" s="523"/>
      <c r="G51" s="523"/>
      <c r="H51" s="523"/>
      <c r="I51" s="523"/>
      <c r="J51" s="523"/>
      <c r="K51" s="523"/>
      <c r="L51" s="523"/>
      <c r="M51" s="523"/>
      <c r="N51" s="523"/>
      <c r="O51" s="523"/>
      <c r="P51" s="523"/>
      <c r="Q51" s="523"/>
      <c r="R51" s="523"/>
      <c r="S51" s="523"/>
      <c r="T51" s="523"/>
      <c r="U51" s="523"/>
      <c r="V51" s="523"/>
      <c r="X51" s="140"/>
    </row>
    <row r="52" spans="1:24" ht="12.75">
      <c r="A52" s="523" t="s">
        <v>1078</v>
      </c>
      <c r="B52" s="523"/>
      <c r="C52" s="523"/>
      <c r="D52" s="523"/>
      <c r="E52" s="523"/>
      <c r="F52" s="523"/>
      <c r="G52" s="523"/>
      <c r="H52" s="523"/>
      <c r="I52" s="523"/>
      <c r="J52" s="523"/>
      <c r="K52" s="523"/>
      <c r="L52" s="523"/>
      <c r="M52" s="523"/>
      <c r="N52" s="523"/>
      <c r="O52" s="523"/>
      <c r="P52" s="523"/>
      <c r="Q52" s="523"/>
      <c r="R52" s="523"/>
      <c r="S52" s="523"/>
      <c r="T52" s="523"/>
      <c r="U52" s="523"/>
      <c r="V52" s="523"/>
      <c r="X52" s="140"/>
    </row>
    <row r="53" spans="1:24" ht="12.75">
      <c r="A53" s="379"/>
      <c r="B53" s="379"/>
      <c r="C53" s="379" t="s">
        <v>1065</v>
      </c>
      <c r="D53" s="379"/>
      <c r="E53" s="379"/>
      <c r="F53" s="379"/>
      <c r="G53" s="379"/>
      <c r="H53" s="379"/>
      <c r="I53" s="379"/>
      <c r="J53" s="379"/>
      <c r="K53" s="379"/>
      <c r="L53" s="379"/>
      <c r="M53" s="379"/>
      <c r="N53" s="379"/>
      <c r="O53" s="379"/>
      <c r="P53" s="379"/>
      <c r="Q53" s="379"/>
      <c r="R53" s="379"/>
      <c r="S53" s="379"/>
      <c r="T53" s="379"/>
      <c r="U53" s="379"/>
      <c r="V53" s="379"/>
      <c r="X53" s="140"/>
    </row>
    <row r="54" spans="1:24" ht="12.75">
      <c r="A54" s="523" t="s">
        <v>1079</v>
      </c>
      <c r="B54" s="523"/>
      <c r="C54" s="523"/>
      <c r="D54" s="523"/>
      <c r="E54" s="523"/>
      <c r="F54" s="523"/>
      <c r="G54" s="523"/>
      <c r="H54" s="523"/>
      <c r="I54" s="523"/>
      <c r="J54" s="523"/>
      <c r="K54" s="523"/>
      <c r="L54" s="523"/>
      <c r="M54" s="523"/>
      <c r="N54" s="523"/>
      <c r="O54" s="523"/>
      <c r="P54" s="523"/>
      <c r="Q54" s="523"/>
      <c r="R54" s="523"/>
      <c r="S54" s="523"/>
      <c r="T54" s="523"/>
      <c r="U54" s="523"/>
      <c r="V54" s="523"/>
      <c r="X54" s="140"/>
    </row>
    <row r="55" spans="1:22" s="115" customFormat="1" ht="15">
      <c r="A55" s="468"/>
      <c r="B55" s="180"/>
      <c r="C55" s="469" t="s">
        <v>1064</v>
      </c>
      <c r="D55" s="464"/>
      <c r="E55" s="464"/>
      <c r="F55" s="464"/>
      <c r="G55" s="464"/>
      <c r="H55" s="462"/>
      <c r="I55" s="157"/>
      <c r="J55" s="169"/>
      <c r="K55" s="170"/>
      <c r="L55" s="464"/>
      <c r="M55" s="464"/>
      <c r="N55" s="462"/>
      <c r="O55" s="170"/>
      <c r="P55" s="380"/>
      <c r="Q55" s="169"/>
      <c r="R55" s="198"/>
      <c r="S55" s="198"/>
      <c r="T55" s="198"/>
      <c r="U55" s="198"/>
      <c r="V55" s="198"/>
    </row>
    <row r="56" spans="1:24" ht="16.5" customHeight="1">
      <c r="A56" s="525" t="s">
        <v>74</v>
      </c>
      <c r="B56" s="525"/>
      <c r="C56" s="525"/>
      <c r="D56" s="525"/>
      <c r="E56" s="525"/>
      <c r="F56" s="525"/>
      <c r="G56" s="525"/>
      <c r="H56" s="525"/>
      <c r="I56" s="525"/>
      <c r="J56" s="525"/>
      <c r="K56" s="525"/>
      <c r="L56" s="525"/>
      <c r="M56" s="525"/>
      <c r="N56" s="525"/>
      <c r="O56" s="160"/>
      <c r="Q56" s="170"/>
      <c r="R56" s="524" t="s">
        <v>75</v>
      </c>
      <c r="S56" s="524"/>
      <c r="T56" s="524"/>
      <c r="U56" s="524"/>
      <c r="V56" s="524"/>
      <c r="X56" s="140"/>
    </row>
    <row r="57" spans="1:25" s="388" customFormat="1" ht="13.5">
      <c r="A57" s="525" t="s">
        <v>346</v>
      </c>
      <c r="B57" s="525"/>
      <c r="C57" s="525"/>
      <c r="D57" s="525"/>
      <c r="E57" s="525"/>
      <c r="F57" s="525"/>
      <c r="G57" s="525"/>
      <c r="H57" s="525"/>
      <c r="I57" s="525"/>
      <c r="J57" s="525"/>
      <c r="K57" s="525"/>
      <c r="L57" s="525"/>
      <c r="M57" s="525"/>
      <c r="N57" s="525"/>
      <c r="O57" s="386"/>
      <c r="P57" s="401"/>
      <c r="Q57" s="398"/>
      <c r="R57" s="398"/>
      <c r="S57" s="398"/>
      <c r="T57" s="398"/>
      <c r="U57" s="398"/>
      <c r="V57" s="437"/>
      <c r="W57" s="398"/>
      <c r="X57" s="410"/>
      <c r="Y57" s="401"/>
    </row>
    <row r="58" spans="15:24" ht="12.75" customHeight="1">
      <c r="O58" s="147"/>
      <c r="R58" s="170"/>
      <c r="S58" s="170"/>
      <c r="T58" s="197" t="s">
        <v>76</v>
      </c>
      <c r="U58" s="170"/>
      <c r="V58" s="197" t="s">
        <v>1043</v>
      </c>
      <c r="W58" s="147"/>
      <c r="X58" s="140"/>
    </row>
    <row r="59" spans="6:24" ht="13.5" customHeight="1" thickBot="1">
      <c r="F59" s="433" t="s">
        <v>344</v>
      </c>
      <c r="G59" s="433"/>
      <c r="H59" s="433"/>
      <c r="I59" s="198"/>
      <c r="J59" s="526" t="s">
        <v>1077</v>
      </c>
      <c r="K59" s="526"/>
      <c r="L59" s="526"/>
      <c r="M59" s="526"/>
      <c r="N59" s="526"/>
      <c r="O59" s="147"/>
      <c r="T59" s="435" t="s">
        <v>345</v>
      </c>
      <c r="U59" s="170"/>
      <c r="V59" s="435" t="s">
        <v>226</v>
      </c>
      <c r="W59" s="147"/>
      <c r="X59" s="140"/>
    </row>
    <row r="60" spans="1:24" ht="12.75" customHeight="1">
      <c r="A60" s="198"/>
      <c r="B60" s="381" t="s">
        <v>43</v>
      </c>
      <c r="C60" s="382" t="s">
        <v>77</v>
      </c>
      <c r="D60" s="154"/>
      <c r="E60" s="154"/>
      <c r="F60" s="154"/>
      <c r="G60" s="154"/>
      <c r="H60" s="154"/>
      <c r="I60" s="154"/>
      <c r="J60" s="150"/>
      <c r="K60" s="150"/>
      <c r="L60" s="150"/>
      <c r="M60" s="150"/>
      <c r="N60" s="150"/>
      <c r="O60" s="147"/>
      <c r="V60" s="144"/>
      <c r="W60" s="123"/>
      <c r="X60" s="148"/>
    </row>
    <row r="61" spans="1:24" ht="13.5">
      <c r="A61" s="198"/>
      <c r="B61" s="198"/>
      <c r="C61" s="198" t="s">
        <v>93</v>
      </c>
      <c r="D61" s="386"/>
      <c r="E61" s="386"/>
      <c r="F61" s="386"/>
      <c r="G61" s="386"/>
      <c r="H61" s="386">
        <v>86214432.91999999</v>
      </c>
      <c r="I61" s="398"/>
      <c r="J61" s="386"/>
      <c r="K61" s="386"/>
      <c r="L61" s="386"/>
      <c r="M61" s="386"/>
      <c r="N61" s="386">
        <v>80036946.96000001</v>
      </c>
      <c r="O61" s="144"/>
      <c r="R61" s="170" t="s">
        <v>1047</v>
      </c>
      <c r="T61" s="385">
        <v>12805982.629999993</v>
      </c>
      <c r="U61" s="385"/>
      <c r="V61" s="385">
        <v>-15304807.36</v>
      </c>
      <c r="X61" s="123"/>
    </row>
    <row r="62" spans="1:24" ht="13.5">
      <c r="A62" s="198"/>
      <c r="B62" s="198"/>
      <c r="C62" s="382" t="s">
        <v>1033</v>
      </c>
      <c r="D62" s="386"/>
      <c r="E62" s="386"/>
      <c r="F62" s="386"/>
      <c r="G62" s="386"/>
      <c r="H62" s="389">
        <v>93694354.6036</v>
      </c>
      <c r="I62" s="424"/>
      <c r="J62" s="386"/>
      <c r="K62" s="386"/>
      <c r="L62" s="386"/>
      <c r="M62" s="386"/>
      <c r="N62" s="389">
        <v>90924227.9931</v>
      </c>
      <c r="O62" s="144"/>
      <c r="R62" s="170" t="s">
        <v>1046</v>
      </c>
      <c r="X62" s="123"/>
    </row>
    <row r="63" spans="1:24" ht="13.5">
      <c r="A63" s="198"/>
      <c r="B63" s="198"/>
      <c r="C63" s="381" t="s">
        <v>94</v>
      </c>
      <c r="D63" s="390"/>
      <c r="E63" s="390"/>
      <c r="F63" s="390"/>
      <c r="G63" s="390"/>
      <c r="H63" s="396">
        <v>-7479921.6836000085</v>
      </c>
      <c r="I63" s="396"/>
      <c r="J63" s="470"/>
      <c r="K63" s="390"/>
      <c r="L63" s="390"/>
      <c r="M63" s="390"/>
      <c r="N63" s="396">
        <v>-10887281.033099994</v>
      </c>
      <c r="R63" s="170" t="s">
        <v>1045</v>
      </c>
      <c r="T63" s="385">
        <v>-32484400.52999999</v>
      </c>
      <c r="U63" s="385"/>
      <c r="V63" s="385">
        <v>-17179593.16999999</v>
      </c>
      <c r="X63" s="123"/>
    </row>
    <row r="64" spans="1:24" ht="14.25" thickBot="1">
      <c r="A64" s="198"/>
      <c r="B64" s="198"/>
      <c r="C64" s="382" t="s">
        <v>1034</v>
      </c>
      <c r="D64" s="386"/>
      <c r="E64" s="386"/>
      <c r="F64" s="386"/>
      <c r="G64" s="386"/>
      <c r="H64" s="389">
        <v>289148.43000000005</v>
      </c>
      <c r="I64" s="424"/>
      <c r="J64" s="386"/>
      <c r="K64" s="386"/>
      <c r="L64" s="386"/>
      <c r="M64" s="386"/>
      <c r="N64" s="389">
        <v>559537.3399999952</v>
      </c>
      <c r="R64" s="190" t="s">
        <v>92</v>
      </c>
      <c r="T64" s="432">
        <v>-19678417.9</v>
      </c>
      <c r="U64" s="385"/>
      <c r="V64" s="432">
        <v>-32484400.52999999</v>
      </c>
      <c r="W64" s="123"/>
      <c r="X64" s="123"/>
    </row>
    <row r="65" spans="1:24" ht="14.25" thickTop="1">
      <c r="A65" s="198"/>
      <c r="B65" s="198"/>
      <c r="C65" s="198" t="s">
        <v>96</v>
      </c>
      <c r="D65" s="386"/>
      <c r="E65" s="386"/>
      <c r="F65" s="386"/>
      <c r="G65" s="386"/>
      <c r="H65" s="396">
        <v>-7190773.253600009</v>
      </c>
      <c r="I65" s="398"/>
      <c r="J65" s="386"/>
      <c r="K65" s="386"/>
      <c r="L65" s="386"/>
      <c r="M65" s="386"/>
      <c r="N65" s="396">
        <v>-10327743.693099998</v>
      </c>
      <c r="O65" s="150"/>
      <c r="P65" s="148"/>
      <c r="X65" s="140"/>
    </row>
    <row r="66" spans="1:24" ht="13.5" customHeight="1">
      <c r="A66" s="198"/>
      <c r="B66" s="198"/>
      <c r="C66" s="382" t="s">
        <v>1035</v>
      </c>
      <c r="D66" s="398"/>
      <c r="E66" s="386"/>
      <c r="F66" s="386">
        <v>6586878.4214</v>
      </c>
      <c r="G66" s="386"/>
      <c r="H66" s="396"/>
      <c r="I66" s="424"/>
      <c r="J66" s="386"/>
      <c r="K66" s="386"/>
      <c r="L66" s="386">
        <v>6248165.949400001</v>
      </c>
      <c r="M66" s="386"/>
      <c r="N66" s="396"/>
      <c r="O66" s="147"/>
      <c r="W66" s="123"/>
      <c r="X66" s="161"/>
    </row>
    <row r="67" spans="1:24" ht="12.75" customHeight="1">
      <c r="A67" s="198"/>
      <c r="B67" s="198"/>
      <c r="C67" s="198" t="s">
        <v>353</v>
      </c>
      <c r="D67" s="398"/>
      <c r="E67" s="386"/>
      <c r="F67" s="389">
        <v>103551.595</v>
      </c>
      <c r="G67" s="386"/>
      <c r="H67" s="389">
        <f>SUM(F66:F67)</f>
        <v>6690430.0164</v>
      </c>
      <c r="I67" s="398"/>
      <c r="J67" s="386"/>
      <c r="K67" s="386"/>
      <c r="L67" s="389">
        <v>174589.70750000002</v>
      </c>
      <c r="M67" s="386"/>
      <c r="N67" s="389">
        <v>6422755.656900002</v>
      </c>
      <c r="O67" s="147"/>
      <c r="W67" s="124"/>
      <c r="X67" s="129"/>
    </row>
    <row r="68" spans="1:24" ht="13.5">
      <c r="A68" s="198"/>
      <c r="B68" s="198"/>
      <c r="C68" s="381" t="s">
        <v>98</v>
      </c>
      <c r="D68" s="386"/>
      <c r="E68" s="386"/>
      <c r="F68" s="386"/>
      <c r="G68" s="386"/>
      <c r="H68" s="396">
        <v>-13881203.270000009</v>
      </c>
      <c r="I68" s="396"/>
      <c r="J68" s="386"/>
      <c r="K68" s="386"/>
      <c r="L68" s="386"/>
      <c r="M68" s="386"/>
      <c r="N68" s="396">
        <v>-16750499.35</v>
      </c>
      <c r="O68" s="160"/>
      <c r="P68" s="129"/>
      <c r="W68" s="148"/>
      <c r="X68" s="161"/>
    </row>
    <row r="69" spans="1:24" ht="13.5">
      <c r="A69" s="198"/>
      <c r="B69" s="198"/>
      <c r="C69" s="382" t="s">
        <v>1044</v>
      </c>
      <c r="D69" s="398"/>
      <c r="E69" s="386"/>
      <c r="F69" s="386">
        <v>167094.26</v>
      </c>
      <c r="G69" s="386"/>
      <c r="H69" s="398"/>
      <c r="I69" s="424"/>
      <c r="J69" s="398"/>
      <c r="K69" s="386"/>
      <c r="L69" s="386">
        <v>92403.84</v>
      </c>
      <c r="M69" s="386"/>
      <c r="N69" s="398"/>
      <c r="O69" s="147"/>
      <c r="P69" s="169"/>
      <c r="X69" s="123"/>
    </row>
    <row r="70" spans="1:25" s="129" customFormat="1" ht="13.5">
      <c r="A70" s="198"/>
      <c r="B70" s="198"/>
      <c r="C70" s="382" t="s">
        <v>1056</v>
      </c>
      <c r="D70" s="386"/>
      <c r="E70" s="386"/>
      <c r="F70" s="400">
        <v>1357.21</v>
      </c>
      <c r="G70" s="386"/>
      <c r="H70" s="389">
        <f>+F69-F70</f>
        <v>165737.05000000002</v>
      </c>
      <c r="I70" s="424"/>
      <c r="J70" s="386"/>
      <c r="K70" s="386"/>
      <c r="L70" s="400">
        <v>933.02</v>
      </c>
      <c r="M70" s="386"/>
      <c r="N70" s="389">
        <f>+L69-L70</f>
        <v>91470.81999999999</v>
      </c>
      <c r="O70" s="160"/>
      <c r="P70" s="123"/>
      <c r="Q70" s="136"/>
      <c r="R70" s="136"/>
      <c r="S70" s="136"/>
      <c r="T70" s="136"/>
      <c r="U70" s="136"/>
      <c r="V70" s="136"/>
      <c r="W70" s="123"/>
      <c r="X70" s="140"/>
      <c r="Y70" s="123"/>
    </row>
    <row r="71" spans="1:24" ht="13.5">
      <c r="A71" s="198"/>
      <c r="B71" s="198"/>
      <c r="C71" s="381" t="s">
        <v>133</v>
      </c>
      <c r="D71" s="386"/>
      <c r="E71" s="386"/>
      <c r="F71" s="386"/>
      <c r="G71" s="386"/>
      <c r="H71" s="396">
        <v>-13715466.220000008</v>
      </c>
      <c r="I71" s="396"/>
      <c r="J71" s="386"/>
      <c r="K71" s="386"/>
      <c r="L71" s="386"/>
      <c r="M71" s="386"/>
      <c r="N71" s="396">
        <v>-16659028.53</v>
      </c>
      <c r="O71" s="147"/>
      <c r="W71" s="123"/>
      <c r="X71" s="140"/>
    </row>
    <row r="72" spans="1:24" ht="13.5">
      <c r="A72" s="198"/>
      <c r="B72" s="381" t="s">
        <v>50</v>
      </c>
      <c r="C72" s="382" t="s">
        <v>100</v>
      </c>
      <c r="D72" s="386"/>
      <c r="E72" s="386"/>
      <c r="F72" s="386"/>
      <c r="G72" s="386"/>
      <c r="H72" s="386"/>
      <c r="I72" s="424"/>
      <c r="J72" s="386"/>
      <c r="K72" s="386"/>
      <c r="L72" s="386"/>
      <c r="M72" s="386"/>
      <c r="N72" s="386"/>
      <c r="O72" s="160"/>
      <c r="R72" s="170"/>
      <c r="S72" s="170"/>
      <c r="T72" s="170"/>
      <c r="U72" s="170"/>
      <c r="V72" s="188"/>
      <c r="W72" s="170"/>
      <c r="X72" s="170"/>
    </row>
    <row r="73" spans="1:24" ht="13.5">
      <c r="A73" s="198"/>
      <c r="B73" s="198"/>
      <c r="C73" s="198" t="s">
        <v>1053</v>
      </c>
      <c r="D73" s="398"/>
      <c r="E73" s="386"/>
      <c r="F73" s="398">
        <v>1022109.9700000025</v>
      </c>
      <c r="G73" s="386"/>
      <c r="H73" s="386"/>
      <c r="I73" s="398"/>
      <c r="J73" s="386"/>
      <c r="K73" s="386"/>
      <c r="L73" s="398">
        <v>589899.21</v>
      </c>
      <c r="M73" s="386"/>
      <c r="N73" s="386"/>
      <c r="O73" s="147"/>
      <c r="P73" s="169"/>
      <c r="R73" s="170"/>
      <c r="S73" s="170"/>
      <c r="T73" s="170"/>
      <c r="U73" s="170"/>
      <c r="V73" s="188"/>
      <c r="W73" s="307"/>
      <c r="X73" s="307"/>
    </row>
    <row r="74" spans="1:24" ht="13.5">
      <c r="A74" s="198"/>
      <c r="B74" s="198"/>
      <c r="C74" s="198" t="s">
        <v>1054</v>
      </c>
      <c r="D74" s="398"/>
      <c r="E74" s="386"/>
      <c r="F74" s="401">
        <f>25855542.76-F76</f>
        <v>8242.680000003427</v>
      </c>
      <c r="G74" s="386"/>
      <c r="H74" s="386"/>
      <c r="I74" s="401"/>
      <c r="J74" s="386"/>
      <c r="K74" s="386"/>
      <c r="L74" s="401">
        <v>692808.6499999999</v>
      </c>
      <c r="M74" s="386"/>
      <c r="N74" s="386"/>
      <c r="O74" s="160"/>
      <c r="P74" s="169"/>
      <c r="R74" s="190"/>
      <c r="S74" s="190"/>
      <c r="T74" s="190"/>
      <c r="U74" s="190"/>
      <c r="V74" s="191"/>
      <c r="W74" s="170"/>
      <c r="X74" s="145"/>
    </row>
    <row r="75" spans="1:24" ht="13.5">
      <c r="A75" s="198"/>
      <c r="B75" s="198"/>
      <c r="C75" s="198" t="s">
        <v>1059</v>
      </c>
      <c r="D75" s="398"/>
      <c r="E75" s="386"/>
      <c r="J75" s="124"/>
      <c r="K75" s="124"/>
      <c r="L75" s="124"/>
      <c r="M75" s="386"/>
      <c r="N75" s="386"/>
      <c r="O75" s="160"/>
      <c r="P75" s="169"/>
      <c r="R75" s="190"/>
      <c r="S75" s="190"/>
      <c r="T75" s="190"/>
      <c r="U75" s="190"/>
      <c r="V75" s="191"/>
      <c r="W75" s="170"/>
      <c r="X75" s="145"/>
    </row>
    <row r="76" spans="1:24" ht="13.5">
      <c r="A76" s="198"/>
      <c r="B76" s="198"/>
      <c r="C76" s="198" t="s">
        <v>1060</v>
      </c>
      <c r="D76" s="398"/>
      <c r="E76" s="386"/>
      <c r="F76" s="401">
        <v>25847300.08</v>
      </c>
      <c r="G76" s="386"/>
      <c r="H76" s="386"/>
      <c r="I76" s="401"/>
      <c r="J76" s="386"/>
      <c r="K76" s="386"/>
      <c r="L76" s="401">
        <v>0</v>
      </c>
      <c r="M76" s="386"/>
      <c r="N76" s="386"/>
      <c r="O76" s="160"/>
      <c r="P76" s="169"/>
      <c r="R76" s="190"/>
      <c r="S76" s="190"/>
      <c r="T76" s="190"/>
      <c r="U76" s="190"/>
      <c r="V76" s="191"/>
      <c r="W76" s="170"/>
      <c r="X76" s="145"/>
    </row>
    <row r="77" spans="1:24" ht="13.5">
      <c r="A77" s="198"/>
      <c r="B77" s="198"/>
      <c r="C77" s="198" t="s">
        <v>1055</v>
      </c>
      <c r="D77" s="398"/>
      <c r="E77" s="386"/>
      <c r="F77" s="401">
        <v>0</v>
      </c>
      <c r="G77" s="386"/>
      <c r="H77" s="386"/>
      <c r="I77" s="398"/>
      <c r="J77" s="386"/>
      <c r="K77" s="386"/>
      <c r="L77" s="401">
        <v>353093</v>
      </c>
      <c r="M77" s="386"/>
      <c r="N77" s="386"/>
      <c r="O77" s="147"/>
      <c r="P77" s="169"/>
      <c r="R77" s="193"/>
      <c r="S77" s="193"/>
      <c r="T77" s="193"/>
      <c r="U77" s="193"/>
      <c r="V77" s="193"/>
      <c r="W77" s="194"/>
      <c r="X77" s="145"/>
    </row>
    <row r="78" spans="1:24" ht="13.5">
      <c r="A78" s="198"/>
      <c r="B78" s="198"/>
      <c r="C78" s="198"/>
      <c r="D78" s="386"/>
      <c r="E78" s="386"/>
      <c r="F78" s="403">
        <f>SUM(F73:F77)</f>
        <v>26877652.730000004</v>
      </c>
      <c r="G78" s="386"/>
      <c r="H78" s="386"/>
      <c r="I78" s="398"/>
      <c r="J78" s="386"/>
      <c r="K78" s="386"/>
      <c r="L78" s="403">
        <f>SUM(L73:L77)</f>
        <v>1635800.8599999999</v>
      </c>
      <c r="M78" s="386"/>
      <c r="N78" s="386"/>
      <c r="O78" s="147"/>
      <c r="Q78" s="139"/>
      <c r="W78" s="144"/>
      <c r="X78" s="145"/>
    </row>
    <row r="79" spans="1:24" ht="13.5">
      <c r="A79" s="198"/>
      <c r="B79" s="198"/>
      <c r="C79" s="198" t="s">
        <v>1038</v>
      </c>
      <c r="D79" s="386"/>
      <c r="E79" s="386"/>
      <c r="F79" s="386"/>
      <c r="G79" s="386"/>
      <c r="H79" s="386"/>
      <c r="I79" s="398"/>
      <c r="J79" s="386"/>
      <c r="K79" s="386"/>
      <c r="L79" s="386"/>
      <c r="M79" s="386"/>
      <c r="N79" s="386"/>
      <c r="O79" s="147"/>
      <c r="Q79" s="139"/>
      <c r="W79" s="144"/>
      <c r="X79" s="123"/>
    </row>
    <row r="80" spans="1:24" ht="13.5">
      <c r="A80" s="198"/>
      <c r="B80" s="198"/>
      <c r="C80" s="198" t="s">
        <v>252</v>
      </c>
      <c r="D80" s="386">
        <v>315844.77</v>
      </c>
      <c r="E80" s="386"/>
      <c r="F80" s="386"/>
      <c r="G80" s="386"/>
      <c r="H80" s="386"/>
      <c r="I80" s="398"/>
      <c r="J80" s="386">
        <v>281579.69</v>
      </c>
      <c r="K80" s="386"/>
      <c r="L80" s="386"/>
      <c r="M80" s="386"/>
      <c r="N80" s="386"/>
      <c r="O80" s="147"/>
      <c r="Q80" s="170"/>
      <c r="W80" s="144"/>
      <c r="X80" s="161"/>
    </row>
    <row r="81" spans="1:24" ht="13.5">
      <c r="A81" s="198"/>
      <c r="B81" s="198"/>
      <c r="C81" s="198" t="s">
        <v>80</v>
      </c>
      <c r="D81" s="389">
        <v>40359.11</v>
      </c>
      <c r="E81" s="386"/>
      <c r="F81" s="389">
        <f>SUM(D80:D81)</f>
        <v>356203.88</v>
      </c>
      <c r="G81" s="386"/>
      <c r="H81" s="389">
        <f>+F78-F81</f>
        <v>26521448.850000005</v>
      </c>
      <c r="I81" s="398"/>
      <c r="J81" s="389">
        <v>0</v>
      </c>
      <c r="K81" s="386"/>
      <c r="L81" s="389">
        <v>281579.69</v>
      </c>
      <c r="M81" s="386"/>
      <c r="N81" s="389">
        <f>+L78-L81</f>
        <v>1354221.17</v>
      </c>
      <c r="O81" s="147"/>
      <c r="Q81" s="170"/>
      <c r="V81" s="153"/>
      <c r="X81" s="123"/>
    </row>
    <row r="82" spans="1:24" ht="13.5">
      <c r="A82" s="198"/>
      <c r="B82" s="198"/>
      <c r="C82" s="381" t="s">
        <v>1058</v>
      </c>
      <c r="D82" s="390"/>
      <c r="E82" s="390"/>
      <c r="F82" s="390"/>
      <c r="G82" s="390"/>
      <c r="H82" s="396">
        <f>SUM(H71:H81)</f>
        <v>12805982.629999997</v>
      </c>
      <c r="I82" s="396"/>
      <c r="J82" s="390"/>
      <c r="K82" s="390"/>
      <c r="L82" s="390"/>
      <c r="M82" s="390"/>
      <c r="N82" s="396">
        <f>SUM(N71:N81)</f>
        <v>-15304807.36</v>
      </c>
      <c r="O82" s="160"/>
      <c r="Q82" s="170"/>
      <c r="V82" s="196"/>
      <c r="W82" s="144"/>
      <c r="X82" s="140"/>
    </row>
    <row r="83" spans="1:24" ht="13.5">
      <c r="A83" s="198"/>
      <c r="B83" s="198"/>
      <c r="C83" s="382" t="s">
        <v>1039</v>
      </c>
      <c r="D83" s="398"/>
      <c r="E83" s="386"/>
      <c r="F83" s="398">
        <v>2924948.25</v>
      </c>
      <c r="G83" s="386"/>
      <c r="H83" s="386"/>
      <c r="I83" s="424"/>
      <c r="J83" s="398"/>
      <c r="K83" s="386"/>
      <c r="L83" s="386">
        <v>2857747.34</v>
      </c>
      <c r="M83" s="386"/>
      <c r="N83" s="386"/>
      <c r="Q83" s="170"/>
      <c r="V83" s="142"/>
      <c r="W83" s="123"/>
      <c r="X83" s="123"/>
    </row>
    <row r="84" spans="1:24" ht="13.5">
      <c r="A84" s="198"/>
      <c r="B84" s="198"/>
      <c r="C84" s="198" t="s">
        <v>1040</v>
      </c>
      <c r="D84" s="398"/>
      <c r="E84" s="386"/>
      <c r="F84" s="386"/>
      <c r="G84" s="398"/>
      <c r="H84" s="398"/>
      <c r="I84" s="398"/>
      <c r="J84" s="386"/>
      <c r="K84" s="386"/>
      <c r="L84" s="398"/>
      <c r="M84" s="398"/>
      <c r="N84" s="398"/>
      <c r="O84" s="147"/>
      <c r="Q84" s="170"/>
      <c r="R84" s="197"/>
      <c r="S84" s="197"/>
      <c r="T84" s="197"/>
      <c r="U84" s="197"/>
      <c r="X84" s="123"/>
    </row>
    <row r="85" spans="1:24" ht="13.5">
      <c r="A85" s="198"/>
      <c r="B85" s="198"/>
      <c r="C85" s="198" t="s">
        <v>82</v>
      </c>
      <c r="D85" s="398"/>
      <c r="E85" s="386"/>
      <c r="F85" s="389">
        <v>2924948.25</v>
      </c>
      <c r="G85" s="386"/>
      <c r="H85" s="389">
        <v>0</v>
      </c>
      <c r="I85" s="398"/>
      <c r="J85" s="386"/>
      <c r="K85" s="386"/>
      <c r="L85" s="389">
        <v>2857747.34</v>
      </c>
      <c r="M85" s="386"/>
      <c r="N85" s="389">
        <v>0</v>
      </c>
      <c r="O85" s="147"/>
      <c r="Q85" s="170"/>
      <c r="R85" s="306"/>
      <c r="S85" s="306"/>
      <c r="T85" s="306"/>
      <c r="U85" s="306"/>
      <c r="X85" s="123"/>
    </row>
    <row r="86" spans="3:25" s="198" customFormat="1" ht="14.25" thickBot="1">
      <c r="C86" s="381" t="s">
        <v>1063</v>
      </c>
      <c r="D86" s="396"/>
      <c r="E86" s="396"/>
      <c r="F86" s="386"/>
      <c r="G86" s="386"/>
      <c r="H86" s="471">
        <v>12805982.629999993</v>
      </c>
      <c r="I86" s="396"/>
      <c r="J86" s="396"/>
      <c r="K86" s="396"/>
      <c r="L86" s="386"/>
      <c r="M86" s="386"/>
      <c r="N86" s="471">
        <v>-15304807.36</v>
      </c>
      <c r="P86" s="169"/>
      <c r="Q86" s="170"/>
      <c r="R86" s="308"/>
      <c r="S86" s="308"/>
      <c r="T86" s="308"/>
      <c r="U86" s="308"/>
      <c r="V86" s="170"/>
      <c r="W86" s="169"/>
      <c r="X86" s="169"/>
      <c r="Y86" s="169"/>
    </row>
    <row r="87" spans="3:25" s="198" customFormat="1" ht="14.25" thickTop="1">
      <c r="C87" s="381" t="s">
        <v>1061</v>
      </c>
      <c r="D87" s="396"/>
      <c r="E87" s="396"/>
      <c r="F87" s="386"/>
      <c r="G87" s="386"/>
      <c r="H87" s="429"/>
      <c r="I87" s="396"/>
      <c r="J87" s="396"/>
      <c r="K87" s="396"/>
      <c r="L87" s="386"/>
      <c r="M87" s="386"/>
      <c r="N87" s="429"/>
      <c r="P87" s="169"/>
      <c r="Q87" s="170"/>
      <c r="R87" s="308"/>
      <c r="S87" s="308"/>
      <c r="T87" s="308"/>
      <c r="U87" s="308"/>
      <c r="V87" s="170"/>
      <c r="W87" s="169"/>
      <c r="X87" s="169"/>
      <c r="Y87" s="169"/>
    </row>
    <row r="88" spans="3:25" s="198" customFormat="1" ht="13.5">
      <c r="C88" s="441" t="s">
        <v>1066</v>
      </c>
      <c r="D88" s="396"/>
      <c r="E88" s="396"/>
      <c r="F88" s="386"/>
      <c r="G88" s="386"/>
      <c r="H88" s="429">
        <f>+H86-F76</f>
        <v>-13041317.450000005</v>
      </c>
      <c r="I88" s="396"/>
      <c r="J88" s="396"/>
      <c r="K88" s="396"/>
      <c r="L88" s="386"/>
      <c r="M88" s="386"/>
      <c r="N88" s="429">
        <f>+N86</f>
        <v>-15304807.36</v>
      </c>
      <c r="P88" s="169"/>
      <c r="Q88" s="170"/>
      <c r="R88" s="307"/>
      <c r="S88" s="308"/>
      <c r="T88" s="308"/>
      <c r="U88" s="308"/>
      <c r="V88" s="170"/>
      <c r="W88" s="169"/>
      <c r="X88" s="169"/>
      <c r="Y88" s="169"/>
    </row>
    <row r="89" spans="3:25" s="198" customFormat="1" ht="14.25" thickBot="1">
      <c r="C89" s="441" t="s">
        <v>1062</v>
      </c>
      <c r="D89" s="396"/>
      <c r="E89" s="396"/>
      <c r="F89" s="386"/>
      <c r="G89" s="386"/>
      <c r="H89" s="472">
        <f>+F76</f>
        <v>25847300.08</v>
      </c>
      <c r="I89" s="396"/>
      <c r="J89" s="396"/>
      <c r="K89" s="396"/>
      <c r="L89" s="386"/>
      <c r="M89" s="386"/>
      <c r="N89" s="472">
        <v>0</v>
      </c>
      <c r="P89" s="169"/>
      <c r="Q89" s="170"/>
      <c r="R89" s="308"/>
      <c r="S89" s="308"/>
      <c r="T89" s="308"/>
      <c r="U89" s="308"/>
      <c r="V89" s="170"/>
      <c r="W89" s="169"/>
      <c r="X89" s="169"/>
      <c r="Y89" s="169"/>
    </row>
    <row r="90" spans="1:25" s="116" customFormat="1" ht="16.5" thickBot="1" thickTop="1">
      <c r="A90" s="124"/>
      <c r="B90" s="153"/>
      <c r="C90" s="153"/>
      <c r="D90" s="153"/>
      <c r="E90" s="153"/>
      <c r="F90" s="224"/>
      <c r="G90" s="224"/>
      <c r="H90" s="473">
        <f>SUM(H88:H89)</f>
        <v>12805982.629999993</v>
      </c>
      <c r="I90" s="153"/>
      <c r="J90" s="153"/>
      <c r="K90" s="153"/>
      <c r="L90" s="153"/>
      <c r="M90" s="153"/>
      <c r="N90" s="473">
        <f>+N86</f>
        <v>-15304807.36</v>
      </c>
      <c r="O90" s="122"/>
      <c r="P90" s="201"/>
      <c r="Q90" s="118"/>
      <c r="R90" s="117"/>
      <c r="S90" s="117"/>
      <c r="T90" s="117"/>
      <c r="U90" s="117"/>
      <c r="V90" s="119"/>
      <c r="W90" s="120"/>
      <c r="X90" s="121"/>
      <c r="Y90" s="201"/>
    </row>
    <row r="91" spans="1:25" s="117" customFormat="1" ht="15.75" thickTop="1">
      <c r="A91" s="116"/>
      <c r="B91" s="116"/>
      <c r="C91" s="116"/>
      <c r="D91" s="116"/>
      <c r="E91" s="116"/>
      <c r="F91" s="227"/>
      <c r="G91" s="227"/>
      <c r="H91" s="228"/>
      <c r="I91" s="116"/>
      <c r="J91" s="116" t="s">
        <v>1080</v>
      </c>
      <c r="L91" s="116"/>
      <c r="M91" s="116"/>
      <c r="N91" s="200"/>
      <c r="Q91" s="119"/>
      <c r="S91" s="119"/>
      <c r="T91" s="119"/>
      <c r="W91" s="119"/>
      <c r="X91" s="122"/>
      <c r="Y91" s="122"/>
    </row>
    <row r="92" spans="1:25" s="117" customFormat="1" ht="15">
      <c r="A92" s="116"/>
      <c r="F92" s="228"/>
      <c r="G92" s="228"/>
      <c r="H92" s="228"/>
      <c r="J92" s="122"/>
      <c r="K92" s="204"/>
      <c r="L92" s="118"/>
      <c r="M92" s="204"/>
      <c r="N92" s="205"/>
      <c r="T92" s="119"/>
      <c r="W92" s="119"/>
      <c r="X92" s="122"/>
      <c r="Y92" s="122"/>
    </row>
    <row r="93" spans="1:25" s="117" customFormat="1" ht="15">
      <c r="A93" s="116"/>
      <c r="B93" s="116"/>
      <c r="C93" s="117" t="s">
        <v>136</v>
      </c>
      <c r="F93" s="228"/>
      <c r="G93" s="228"/>
      <c r="H93" s="228"/>
      <c r="J93" s="118"/>
      <c r="K93" s="117" t="s">
        <v>137</v>
      </c>
      <c r="N93" s="118"/>
      <c r="S93" s="119" t="s">
        <v>1057</v>
      </c>
      <c r="T93" s="119"/>
      <c r="W93" s="119"/>
      <c r="X93" s="119"/>
      <c r="Y93" s="122"/>
    </row>
    <row r="94" spans="6:25" s="117" customFormat="1" ht="15">
      <c r="F94" s="228"/>
      <c r="G94" s="228"/>
      <c r="H94" s="228"/>
      <c r="L94" s="119"/>
      <c r="N94" s="119"/>
      <c r="R94" s="119"/>
      <c r="S94" s="119"/>
      <c r="T94" s="119"/>
      <c r="W94" s="119"/>
      <c r="X94" s="119"/>
      <c r="Y94" s="122"/>
    </row>
    <row r="95" spans="6:25" s="117" customFormat="1" ht="15">
      <c r="F95" s="228"/>
      <c r="G95" s="228"/>
      <c r="H95" s="228"/>
      <c r="L95" s="119"/>
      <c r="N95" s="119"/>
      <c r="O95" s="119"/>
      <c r="P95" s="122"/>
      <c r="R95" s="119"/>
      <c r="S95" s="119"/>
      <c r="W95" s="119"/>
      <c r="X95" s="119"/>
      <c r="Y95" s="122"/>
    </row>
    <row r="96" spans="1:25" s="116" customFormat="1" ht="15">
      <c r="A96" s="117"/>
      <c r="B96" s="117"/>
      <c r="C96" s="117"/>
      <c r="D96" s="117"/>
      <c r="E96" s="117"/>
      <c r="F96" s="117"/>
      <c r="G96" s="117"/>
      <c r="H96" s="117"/>
      <c r="I96" s="117"/>
      <c r="J96" s="117"/>
      <c r="K96" s="117"/>
      <c r="L96" s="119"/>
      <c r="M96" s="117"/>
      <c r="N96" s="119"/>
      <c r="O96" s="118"/>
      <c r="P96" s="201"/>
      <c r="R96" s="119"/>
      <c r="T96" s="206"/>
      <c r="U96" s="206"/>
      <c r="W96" s="118"/>
      <c r="X96" s="118"/>
      <c r="Y96" s="201"/>
    </row>
    <row r="97" spans="1:25" s="116" customFormat="1" ht="15">
      <c r="A97" s="117"/>
      <c r="B97" s="117"/>
      <c r="C97" s="117" t="s">
        <v>1014</v>
      </c>
      <c r="D97" s="117"/>
      <c r="E97" s="117"/>
      <c r="F97" s="117"/>
      <c r="G97" s="117"/>
      <c r="I97" s="117"/>
      <c r="J97" s="117"/>
      <c r="K97" s="117" t="s">
        <v>139</v>
      </c>
      <c r="N97" s="119"/>
      <c r="O97" s="118"/>
      <c r="P97" s="201"/>
      <c r="R97" s="206"/>
      <c r="S97" s="119" t="s">
        <v>140</v>
      </c>
      <c r="T97" s="206"/>
      <c r="U97" s="206"/>
      <c r="V97" s="206"/>
      <c r="W97" s="118"/>
      <c r="X97" s="118"/>
      <c r="Y97" s="201"/>
    </row>
    <row r="98" spans="1:25" s="115" customFormat="1" ht="15">
      <c r="A98" s="117"/>
      <c r="B98" s="117"/>
      <c r="C98" s="117" t="s">
        <v>1021</v>
      </c>
      <c r="D98" s="117"/>
      <c r="E98" s="117"/>
      <c r="F98" s="117"/>
      <c r="G98" s="117"/>
      <c r="H98" s="116"/>
      <c r="I98" s="117"/>
      <c r="J98" s="119"/>
      <c r="K98" s="117" t="s">
        <v>331</v>
      </c>
      <c r="L98" s="116"/>
      <c r="M98" s="116"/>
      <c r="N98" s="119"/>
      <c r="O98" s="113"/>
      <c r="P98" s="112"/>
      <c r="Q98" s="309"/>
      <c r="R98" s="210"/>
      <c r="S98" s="119" t="s">
        <v>332</v>
      </c>
      <c r="T98" s="210"/>
      <c r="U98" s="210"/>
      <c r="V98" s="210"/>
      <c r="W98" s="211"/>
      <c r="X98" s="211"/>
      <c r="Y98" s="112"/>
    </row>
    <row r="99" spans="1:25" s="136" customFormat="1" ht="12.75">
      <c r="A99" s="124"/>
      <c r="B99" s="124"/>
      <c r="C99" s="124"/>
      <c r="D99" s="124"/>
      <c r="E99" s="124"/>
      <c r="F99" s="124"/>
      <c r="G99" s="124"/>
      <c r="H99" s="124"/>
      <c r="I99" s="124"/>
      <c r="P99" s="193"/>
      <c r="Y99" s="123"/>
    </row>
    <row r="100" spans="1:25" s="136" customFormat="1" ht="12.75">
      <c r="A100" s="124"/>
      <c r="B100" s="124"/>
      <c r="C100" s="124"/>
      <c r="D100" s="124"/>
      <c r="E100" s="124"/>
      <c r="F100" s="124"/>
      <c r="G100" s="124"/>
      <c r="H100" s="124"/>
      <c r="I100" s="124"/>
      <c r="P100" s="193"/>
      <c r="Y100" s="123"/>
    </row>
    <row r="128" spans="1:30" s="474" customFormat="1" ht="17.25">
      <c r="A128" s="533" t="s">
        <v>1081</v>
      </c>
      <c r="B128" s="533"/>
      <c r="C128" s="533"/>
      <c r="D128" s="533"/>
      <c r="E128" s="533"/>
      <c r="F128" s="533"/>
      <c r="G128" s="533"/>
      <c r="H128" s="533"/>
      <c r="I128" s="533"/>
      <c r="J128" s="533"/>
      <c r="K128" s="533"/>
      <c r="L128" s="533"/>
      <c r="M128" s="533"/>
      <c r="N128" s="533"/>
      <c r="O128" s="533"/>
      <c r="P128" s="533"/>
      <c r="Q128" s="533"/>
      <c r="R128" s="533"/>
      <c r="S128" s="533"/>
      <c r="T128" s="533"/>
      <c r="U128" s="533"/>
      <c r="V128" s="533"/>
      <c r="X128" s="475"/>
      <c r="Y128" s="475"/>
      <c r="Z128" s="475"/>
      <c r="AA128" s="475"/>
      <c r="AB128" s="475"/>
      <c r="AC128" s="476"/>
      <c r="AD128" s="477"/>
    </row>
    <row r="129" spans="1:30" s="474" customFormat="1" ht="17.25">
      <c r="A129" s="533" t="s">
        <v>1023</v>
      </c>
      <c r="B129" s="533"/>
      <c r="C129" s="533"/>
      <c r="D129" s="533"/>
      <c r="E129" s="533"/>
      <c r="F129" s="533"/>
      <c r="G129" s="533"/>
      <c r="H129" s="533"/>
      <c r="I129" s="533"/>
      <c r="J129" s="533"/>
      <c r="K129" s="533"/>
      <c r="L129" s="533"/>
      <c r="M129" s="533"/>
      <c r="N129" s="533"/>
      <c r="O129" s="533"/>
      <c r="P129" s="533"/>
      <c r="Q129" s="533"/>
      <c r="R129" s="533"/>
      <c r="S129" s="533"/>
      <c r="T129" s="533"/>
      <c r="U129" s="533"/>
      <c r="V129" s="533"/>
      <c r="X129" s="475"/>
      <c r="Y129" s="475"/>
      <c r="Z129" s="475"/>
      <c r="AA129" s="475"/>
      <c r="AB129" s="475"/>
      <c r="AC129" s="475"/>
      <c r="AD129" s="478"/>
    </row>
    <row r="130" spans="1:30" s="474" customFormat="1" ht="13.5">
      <c r="A130" s="478"/>
      <c r="B130" s="478"/>
      <c r="C130" s="479"/>
      <c r="D130" s="478"/>
      <c r="E130" s="478"/>
      <c r="F130" s="478"/>
      <c r="G130" s="478"/>
      <c r="H130" s="478"/>
      <c r="I130" s="478"/>
      <c r="J130" s="478"/>
      <c r="K130" s="478"/>
      <c r="L130" s="478"/>
      <c r="M130" s="478"/>
      <c r="N130" s="478"/>
      <c r="O130" s="478"/>
      <c r="P130" s="478"/>
      <c r="Q130" s="478"/>
      <c r="R130" s="478"/>
      <c r="S130" s="478"/>
      <c r="T130" s="478"/>
      <c r="U130" s="478"/>
      <c r="V130" s="478"/>
      <c r="W130" s="476"/>
      <c r="X130" s="476"/>
      <c r="Y130" s="476"/>
      <c r="Z130" s="476"/>
      <c r="AA130" s="476"/>
      <c r="AB130" s="476"/>
      <c r="AC130" s="476"/>
      <c r="AD130" s="478"/>
    </row>
    <row r="131" spans="1:30" s="474" customFormat="1" ht="13.5">
      <c r="A131" s="478"/>
      <c r="B131" s="478"/>
      <c r="C131" s="479"/>
      <c r="D131" s="478"/>
      <c r="E131" s="478"/>
      <c r="F131" s="478"/>
      <c r="G131" s="478"/>
      <c r="H131" s="478"/>
      <c r="I131" s="478"/>
      <c r="J131" s="478"/>
      <c r="K131" s="478"/>
      <c r="L131" s="478"/>
      <c r="M131" s="478"/>
      <c r="N131" s="478"/>
      <c r="O131" s="478"/>
      <c r="P131" s="478"/>
      <c r="Q131" s="478"/>
      <c r="R131" s="478"/>
      <c r="S131" s="478"/>
      <c r="T131" s="478"/>
      <c r="U131" s="478"/>
      <c r="V131" s="478"/>
      <c r="W131" s="476"/>
      <c r="X131" s="476"/>
      <c r="Y131" s="476"/>
      <c r="Z131" s="476"/>
      <c r="AA131" s="476"/>
      <c r="AB131" s="476"/>
      <c r="AC131" s="476"/>
      <c r="AD131" s="478"/>
    </row>
    <row r="132" spans="1:30" s="474" customFormat="1" ht="12" customHeight="1">
      <c r="A132" s="478"/>
      <c r="B132" s="478"/>
      <c r="C132" s="479"/>
      <c r="D132" s="478"/>
      <c r="E132" s="478"/>
      <c r="F132" s="478"/>
      <c r="G132" s="478"/>
      <c r="H132" s="478"/>
      <c r="I132" s="478"/>
      <c r="J132" s="478"/>
      <c r="K132" s="478"/>
      <c r="L132" s="478"/>
      <c r="M132" s="478"/>
      <c r="N132" s="478"/>
      <c r="O132" s="478"/>
      <c r="P132" s="478"/>
      <c r="Q132" s="478"/>
      <c r="R132" s="478"/>
      <c r="S132" s="478"/>
      <c r="T132" s="478"/>
      <c r="U132" s="478"/>
      <c r="V132" s="478"/>
      <c r="W132" s="476"/>
      <c r="X132" s="476"/>
      <c r="Y132" s="476"/>
      <c r="Z132" s="476"/>
      <c r="AA132" s="476"/>
      <c r="AB132" s="476"/>
      <c r="AC132" s="476"/>
      <c r="AD132" s="478"/>
    </row>
    <row r="133" spans="1:30" s="474" customFormat="1" ht="9.75" customHeight="1">
      <c r="A133" s="478"/>
      <c r="B133" s="478"/>
      <c r="C133" s="479"/>
      <c r="D133" s="478"/>
      <c r="E133" s="478"/>
      <c r="F133" s="478"/>
      <c r="G133" s="478"/>
      <c r="H133" s="478"/>
      <c r="I133" s="478"/>
      <c r="J133" s="478"/>
      <c r="K133" s="478"/>
      <c r="L133" s="478"/>
      <c r="M133" s="478"/>
      <c r="N133" s="478"/>
      <c r="O133" s="478"/>
      <c r="P133" s="478"/>
      <c r="Q133" s="478"/>
      <c r="R133" s="478"/>
      <c r="S133" s="478"/>
      <c r="T133" s="478"/>
      <c r="U133" s="478"/>
      <c r="V133" s="478"/>
      <c r="W133" s="478"/>
      <c r="X133" s="478"/>
      <c r="Y133" s="478"/>
      <c r="Z133" s="478"/>
      <c r="AA133" s="478"/>
      <c r="AB133" s="478"/>
      <c r="AC133" s="478"/>
      <c r="AD133" s="478"/>
    </row>
    <row r="134" spans="1:30" s="474" customFormat="1" ht="17.25">
      <c r="A134" s="533" t="s">
        <v>1024</v>
      </c>
      <c r="B134" s="533"/>
      <c r="C134" s="533"/>
      <c r="D134" s="533"/>
      <c r="E134" s="533"/>
      <c r="F134" s="533"/>
      <c r="G134" s="533"/>
      <c r="H134" s="533"/>
      <c r="I134" s="533"/>
      <c r="J134" s="533"/>
      <c r="K134" s="533"/>
      <c r="L134" s="533"/>
      <c r="M134" s="533"/>
      <c r="N134" s="533"/>
      <c r="O134" s="533"/>
      <c r="P134" s="533"/>
      <c r="Q134" s="533"/>
      <c r="R134" s="533"/>
      <c r="S134" s="533"/>
      <c r="T134" s="533"/>
      <c r="U134" s="533"/>
      <c r="V134" s="533"/>
      <c r="W134" s="480"/>
      <c r="X134" s="475"/>
      <c r="Y134" s="475"/>
      <c r="Z134" s="475"/>
      <c r="AA134" s="475"/>
      <c r="AB134" s="475"/>
      <c r="AC134" s="478"/>
      <c r="AD134" s="478"/>
    </row>
    <row r="135" spans="1:30" s="474" customFormat="1" ht="17.25">
      <c r="A135" s="533" t="s">
        <v>1025</v>
      </c>
      <c r="B135" s="533"/>
      <c r="C135" s="533"/>
      <c r="D135" s="533"/>
      <c r="E135" s="533"/>
      <c r="F135" s="533"/>
      <c r="G135" s="533"/>
      <c r="H135" s="533"/>
      <c r="I135" s="533"/>
      <c r="J135" s="533"/>
      <c r="K135" s="533"/>
      <c r="L135" s="533"/>
      <c r="M135" s="533"/>
      <c r="N135" s="533"/>
      <c r="O135" s="533"/>
      <c r="P135" s="533"/>
      <c r="Q135" s="533"/>
      <c r="R135" s="533"/>
      <c r="S135" s="533"/>
      <c r="T135" s="533"/>
      <c r="U135" s="533"/>
      <c r="V135" s="533"/>
      <c r="W135" s="480"/>
      <c r="X135" s="475"/>
      <c r="Y135" s="475"/>
      <c r="Z135" s="475"/>
      <c r="AA135" s="475"/>
      <c r="AB135" s="475"/>
      <c r="AC135" s="478"/>
      <c r="AD135" s="478"/>
    </row>
    <row r="136" spans="1:24" s="482" customFormat="1" ht="17.25">
      <c r="A136" s="531" t="s">
        <v>1017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481"/>
      <c r="X136" s="481"/>
    </row>
    <row r="137" spans="1:23" s="482" customFormat="1" ht="17.25">
      <c r="A137" s="532" t="s">
        <v>1018</v>
      </c>
      <c r="B137" s="532"/>
      <c r="C137" s="532"/>
      <c r="D137" s="532"/>
      <c r="E137" s="532"/>
      <c r="F137" s="532"/>
      <c r="G137" s="532"/>
      <c r="H137" s="532"/>
      <c r="I137" s="532"/>
      <c r="J137" s="532"/>
      <c r="K137" s="532"/>
      <c r="L137" s="532"/>
      <c r="M137" s="532"/>
      <c r="N137" s="532"/>
      <c r="O137" s="532"/>
      <c r="P137" s="532"/>
      <c r="Q137" s="532"/>
      <c r="R137" s="532"/>
      <c r="S137" s="532"/>
      <c r="T137" s="532"/>
      <c r="U137" s="532"/>
      <c r="V137" s="532"/>
      <c r="W137" s="532"/>
    </row>
    <row r="138" spans="1:23" s="482" customFormat="1" ht="17.25">
      <c r="A138" s="532" t="s">
        <v>1019</v>
      </c>
      <c r="B138" s="532"/>
      <c r="C138" s="532"/>
      <c r="D138" s="532"/>
      <c r="E138" s="532"/>
      <c r="F138" s="532"/>
      <c r="G138" s="532"/>
      <c r="H138" s="532"/>
      <c r="I138" s="532"/>
      <c r="J138" s="532"/>
      <c r="K138" s="532"/>
      <c r="L138" s="532"/>
      <c r="M138" s="532"/>
      <c r="N138" s="532"/>
      <c r="O138" s="532"/>
      <c r="P138" s="532"/>
      <c r="Q138" s="532"/>
      <c r="R138" s="532"/>
      <c r="S138" s="532"/>
      <c r="T138" s="532"/>
      <c r="U138" s="532"/>
      <c r="V138" s="532"/>
      <c r="W138" s="532"/>
    </row>
    <row r="139" spans="1:23" s="482" customFormat="1" ht="17.25">
      <c r="A139" s="532" t="s">
        <v>1026</v>
      </c>
      <c r="B139" s="532"/>
      <c r="C139" s="532"/>
      <c r="D139" s="532"/>
      <c r="E139" s="532"/>
      <c r="F139" s="532"/>
      <c r="G139" s="532"/>
      <c r="H139" s="532"/>
      <c r="I139" s="532"/>
      <c r="J139" s="532"/>
      <c r="K139" s="532"/>
      <c r="L139" s="532"/>
      <c r="M139" s="532"/>
      <c r="N139" s="532"/>
      <c r="O139" s="532"/>
      <c r="P139" s="532"/>
      <c r="Q139" s="532"/>
      <c r="R139" s="532"/>
      <c r="S139" s="532"/>
      <c r="T139" s="532"/>
      <c r="U139" s="532"/>
      <c r="V139" s="532"/>
      <c r="W139" s="532"/>
    </row>
    <row r="140" spans="2:13" s="482" customFormat="1" ht="13.5" customHeight="1">
      <c r="B140" s="483"/>
      <c r="C140" s="484"/>
      <c r="D140" s="484"/>
      <c r="E140" s="484"/>
      <c r="F140" s="484"/>
      <c r="G140" s="484"/>
      <c r="H140" s="484"/>
      <c r="I140" s="484"/>
      <c r="J140" s="485"/>
      <c r="K140" s="486"/>
      <c r="L140" s="487"/>
      <c r="M140" s="487"/>
    </row>
    <row r="177" ht="11.25">
      <c r="J177" s="488"/>
    </row>
    <row r="178" ht="11.25">
      <c r="J178" s="488"/>
    </row>
    <row r="179" ht="11.25">
      <c r="J179" s="488"/>
    </row>
    <row r="180" ht="11.25">
      <c r="J180" s="488"/>
    </row>
  </sheetData>
  <sheetProtection/>
  <mergeCells count="22">
    <mergeCell ref="A137:W137"/>
    <mergeCell ref="A138:W138"/>
    <mergeCell ref="A139:W139"/>
    <mergeCell ref="A57:N57"/>
    <mergeCell ref="J59:N59"/>
    <mergeCell ref="A128:V128"/>
    <mergeCell ref="A129:V129"/>
    <mergeCell ref="A134:V134"/>
    <mergeCell ref="A135:V135"/>
    <mergeCell ref="A54:V54"/>
    <mergeCell ref="A56:N56"/>
    <mergeCell ref="R56:V56"/>
    <mergeCell ref="A136:V136"/>
    <mergeCell ref="A49:V49"/>
    <mergeCell ref="A50:V50"/>
    <mergeCell ref="A51:V51"/>
    <mergeCell ref="A52:V52"/>
    <mergeCell ref="A1:V1"/>
    <mergeCell ref="A2:V2"/>
    <mergeCell ref="A3:V3"/>
    <mergeCell ref="D6:H6"/>
    <mergeCell ref="J6:N6"/>
  </mergeCells>
  <printOptions horizontalCentered="1" verticalCentered="1"/>
  <pageMargins left="0.2362204724409449" right="0.1968503937007874" top="0.15748031496062992" bottom="0.15748031496062992" header="0.15748031496062992" footer="0.15748031496062992"/>
  <pageSetup horizontalDpi="600" verticalDpi="600" orientation="portrait" paperSize="8" scale="64" r:id="rId2"/>
  <drawing r:id="rId1"/>
</worksheet>
</file>

<file path=xl/worksheets/sheet5.xml><?xml version="1.0" encoding="utf-8"?>
<worksheet xmlns="http://schemas.openxmlformats.org/spreadsheetml/2006/main" xmlns:r="http://schemas.openxmlformats.org/officeDocument/2006/relationships">
  <dimension ref="A1:AD185"/>
  <sheetViews>
    <sheetView zoomScaleSheetLayoutView="99" zoomScalePageLayoutView="0" workbookViewId="0" topLeftCell="E25">
      <selection activeCell="V49" sqref="V49"/>
    </sheetView>
  </sheetViews>
  <sheetFormatPr defaultColWidth="9.140625" defaultRowHeight="12.75"/>
  <cols>
    <col min="1" max="1" width="2.421875" style="124" customWidth="1"/>
    <col min="2" max="2" width="4.28125" style="124" customWidth="1"/>
    <col min="3" max="3" width="46.00390625" style="124" customWidth="1"/>
    <col min="4" max="4" width="13.7109375" style="124" customWidth="1"/>
    <col min="5" max="5" width="2.421875" style="124" customWidth="1"/>
    <col min="6" max="6" width="15.00390625" style="124" customWidth="1"/>
    <col min="7" max="7" width="1.28515625" style="124" customWidth="1"/>
    <col min="8" max="8" width="15.8515625" style="124" customWidth="1"/>
    <col min="9" max="9" width="1.28515625" style="124" customWidth="1"/>
    <col min="10" max="10" width="15.28125" style="136" customWidth="1"/>
    <col min="11" max="11" width="1.1484375" style="136" customWidth="1"/>
    <col min="12" max="12" width="14.140625" style="136" customWidth="1"/>
    <col min="13" max="13" width="1.1484375" style="136" customWidth="1"/>
    <col min="14" max="14" width="17.7109375" style="136" customWidth="1"/>
    <col min="15" max="15" width="1.1484375" style="136" customWidth="1"/>
    <col min="16" max="16" width="2.7109375" style="123" customWidth="1"/>
    <col min="17" max="17" width="3.57421875" style="136" customWidth="1"/>
    <col min="18" max="18" width="44.28125" style="136" customWidth="1"/>
    <col min="19" max="19" width="2.421875" style="136" customWidth="1"/>
    <col min="20" max="20" width="18.28125" style="136" bestFit="1" customWidth="1"/>
    <col min="21" max="21" width="1.7109375" style="136" customWidth="1"/>
    <col min="22" max="22" width="17.57421875" style="136" customWidth="1"/>
    <col min="23" max="23" width="2.00390625" style="136" customWidth="1"/>
    <col min="24" max="24" width="18.57421875" style="136" customWidth="1"/>
    <col min="25" max="25" width="12.7109375" style="123" bestFit="1" customWidth="1"/>
    <col min="26" max="26" width="11.7109375" style="124" bestFit="1" customWidth="1"/>
    <col min="27" max="16384" width="9.140625" style="124" customWidth="1"/>
  </cols>
  <sheetData>
    <row r="1" spans="1:24" ht="23.25" customHeight="1">
      <c r="A1" s="534"/>
      <c r="B1" s="534"/>
      <c r="C1" s="534"/>
      <c r="D1" s="534"/>
      <c r="E1" s="534"/>
      <c r="F1" s="534"/>
      <c r="G1" s="534"/>
      <c r="H1" s="534"/>
      <c r="I1" s="534"/>
      <c r="J1" s="534"/>
      <c r="K1" s="534"/>
      <c r="L1" s="534"/>
      <c r="M1" s="534"/>
      <c r="N1" s="534"/>
      <c r="O1" s="534"/>
      <c r="P1" s="534"/>
      <c r="Q1" s="534"/>
      <c r="R1" s="534"/>
      <c r="S1" s="534"/>
      <c r="T1" s="534"/>
      <c r="U1" s="534"/>
      <c r="V1" s="534"/>
      <c r="W1" s="534"/>
      <c r="X1" s="534"/>
    </row>
    <row r="2" spans="1:24" ht="19.5" customHeight="1">
      <c r="A2" s="535" t="s">
        <v>102</v>
      </c>
      <c r="B2" s="535"/>
      <c r="C2" s="535"/>
      <c r="D2" s="535"/>
      <c r="E2" s="535"/>
      <c r="F2" s="535"/>
      <c r="G2" s="535"/>
      <c r="H2" s="535"/>
      <c r="I2" s="535"/>
      <c r="J2" s="535"/>
      <c r="K2" s="535"/>
      <c r="L2" s="535"/>
      <c r="M2" s="535"/>
      <c r="N2" s="535"/>
      <c r="O2" s="535"/>
      <c r="P2" s="535"/>
      <c r="Q2" s="535"/>
      <c r="R2" s="535"/>
      <c r="S2" s="535"/>
      <c r="T2" s="535"/>
      <c r="U2" s="535"/>
      <c r="V2" s="535"/>
      <c r="W2" s="125"/>
      <c r="X2" s="125"/>
    </row>
    <row r="3" spans="1:24" ht="19.5" customHeight="1">
      <c r="A3" s="535" t="s">
        <v>343</v>
      </c>
      <c r="B3" s="535"/>
      <c r="C3" s="535"/>
      <c r="D3" s="535"/>
      <c r="E3" s="535"/>
      <c r="F3" s="535"/>
      <c r="G3" s="535"/>
      <c r="H3" s="535"/>
      <c r="I3" s="535"/>
      <c r="J3" s="535"/>
      <c r="K3" s="535"/>
      <c r="L3" s="535"/>
      <c r="M3" s="535"/>
      <c r="N3" s="535"/>
      <c r="O3" s="535"/>
      <c r="P3" s="535"/>
      <c r="Q3" s="535"/>
      <c r="R3" s="535"/>
      <c r="S3" s="535"/>
      <c r="T3" s="535"/>
      <c r="U3" s="535"/>
      <c r="V3" s="535"/>
      <c r="W3" s="125"/>
      <c r="X3" s="125"/>
    </row>
    <row r="4" spans="1:24" ht="19.5" customHeight="1">
      <c r="A4" s="535" t="s">
        <v>347</v>
      </c>
      <c r="B4" s="535"/>
      <c r="C4" s="535"/>
      <c r="D4" s="535"/>
      <c r="E4" s="535"/>
      <c r="F4" s="535"/>
      <c r="G4" s="535"/>
      <c r="H4" s="535"/>
      <c r="I4" s="535"/>
      <c r="J4" s="535"/>
      <c r="K4" s="535"/>
      <c r="L4" s="535"/>
      <c r="M4" s="535"/>
      <c r="N4" s="535"/>
      <c r="O4" s="535"/>
      <c r="P4" s="535"/>
      <c r="Q4" s="535"/>
      <c r="R4" s="535"/>
      <c r="S4" s="535"/>
      <c r="T4" s="535"/>
      <c r="U4" s="535"/>
      <c r="V4" s="535"/>
      <c r="W4" s="125"/>
      <c r="X4" s="125"/>
    </row>
    <row r="5" spans="1:25" s="129" customFormat="1" ht="13.5" customHeight="1">
      <c r="A5" s="126"/>
      <c r="B5" s="127"/>
      <c r="C5" s="127"/>
      <c r="D5" s="127"/>
      <c r="E5" s="127"/>
      <c r="F5" s="127"/>
      <c r="G5" s="127"/>
      <c r="H5" s="127"/>
      <c r="I5" s="127"/>
      <c r="J5" s="128"/>
      <c r="K5" s="128"/>
      <c r="L5" s="128"/>
      <c r="M5" s="128"/>
      <c r="N5" s="128"/>
      <c r="O5" s="128"/>
      <c r="P5" s="128"/>
      <c r="Q5" s="128"/>
      <c r="R5" s="128"/>
      <c r="S5" s="128"/>
      <c r="T5" s="128"/>
      <c r="U5" s="128"/>
      <c r="V5" s="128"/>
      <c r="W5" s="128"/>
      <c r="X5" s="128"/>
      <c r="Y5" s="123"/>
    </row>
    <row r="6" spans="1:23" ht="11.25">
      <c r="A6" s="130"/>
      <c r="B6" s="131"/>
      <c r="C6" s="132" t="s">
        <v>32</v>
      </c>
      <c r="D6" s="132"/>
      <c r="E6" s="132"/>
      <c r="F6" s="132"/>
      <c r="G6" s="132"/>
      <c r="H6" s="132"/>
      <c r="I6" s="132"/>
      <c r="J6" s="133"/>
      <c r="K6" s="133"/>
      <c r="L6" s="133"/>
      <c r="M6" s="133"/>
      <c r="N6" s="133"/>
      <c r="O6" s="133"/>
      <c r="P6" s="134"/>
      <c r="Q6" s="133"/>
      <c r="R6" s="133"/>
      <c r="S6" s="133"/>
      <c r="T6" s="133"/>
      <c r="U6" s="133"/>
      <c r="V6" s="135" t="s">
        <v>33</v>
      </c>
      <c r="W6" s="133"/>
    </row>
    <row r="7" spans="1:21" ht="11.25">
      <c r="A7" s="137"/>
      <c r="B7" s="137"/>
      <c r="C7" s="137"/>
      <c r="D7" s="138" t="s">
        <v>344</v>
      </c>
      <c r="E7" s="138"/>
      <c r="F7" s="138"/>
      <c r="G7" s="138"/>
      <c r="H7" s="138"/>
      <c r="I7" s="138"/>
      <c r="J7" s="138" t="s">
        <v>225</v>
      </c>
      <c r="K7" s="138"/>
      <c r="L7" s="138"/>
      <c r="M7" s="138"/>
      <c r="N7" s="138"/>
      <c r="O7" s="139"/>
      <c r="P7" s="140"/>
      <c r="Q7" s="139"/>
      <c r="R7" s="139"/>
      <c r="S7" s="139"/>
      <c r="T7" s="139"/>
      <c r="U7" s="139"/>
    </row>
    <row r="8" spans="1:24" ht="11.25">
      <c r="A8" s="137"/>
      <c r="B8" s="137"/>
      <c r="C8" s="137"/>
      <c r="D8" s="139"/>
      <c r="E8" s="139"/>
      <c r="F8" s="139"/>
      <c r="G8" s="139"/>
      <c r="H8" s="141" t="s">
        <v>34</v>
      </c>
      <c r="I8" s="141"/>
      <c r="J8" s="139"/>
      <c r="K8" s="139"/>
      <c r="L8" s="139"/>
      <c r="M8" s="139"/>
      <c r="N8" s="141" t="s">
        <v>34</v>
      </c>
      <c r="O8" s="139"/>
      <c r="P8" s="140"/>
      <c r="Q8" s="139"/>
      <c r="R8" s="139"/>
      <c r="S8" s="139"/>
      <c r="T8" s="142" t="s">
        <v>35</v>
      </c>
      <c r="U8" s="139"/>
      <c r="V8" s="142" t="s">
        <v>35</v>
      </c>
      <c r="W8" s="142"/>
      <c r="X8" s="143"/>
    </row>
    <row r="9" spans="1:24" ht="11.25">
      <c r="A9" s="137"/>
      <c r="B9" s="137"/>
      <c r="C9" s="137"/>
      <c r="D9" s="138" t="s">
        <v>36</v>
      </c>
      <c r="E9" s="139"/>
      <c r="F9" s="144" t="s">
        <v>37</v>
      </c>
      <c r="G9" s="139"/>
      <c r="H9" s="138" t="s">
        <v>38</v>
      </c>
      <c r="I9" s="138"/>
      <c r="J9" s="138" t="s">
        <v>36</v>
      </c>
      <c r="K9" s="139"/>
      <c r="L9" s="144" t="s">
        <v>37</v>
      </c>
      <c r="M9" s="139"/>
      <c r="N9" s="138" t="s">
        <v>38</v>
      </c>
      <c r="O9" s="139"/>
      <c r="P9" s="140"/>
      <c r="Q9" s="139"/>
      <c r="R9" s="139"/>
      <c r="S9" s="139"/>
      <c r="T9" s="144" t="s">
        <v>345</v>
      </c>
      <c r="U9" s="139"/>
      <c r="V9" s="144" t="s">
        <v>226</v>
      </c>
      <c r="W9" s="144"/>
      <c r="X9" s="145"/>
    </row>
    <row r="10" spans="1:24" ht="11.25">
      <c r="A10" s="146" t="s">
        <v>39</v>
      </c>
      <c r="B10" s="137"/>
      <c r="C10" s="223" t="s">
        <v>101</v>
      </c>
      <c r="D10" s="147"/>
      <c r="E10" s="147"/>
      <c r="F10" s="147"/>
      <c r="G10" s="147"/>
      <c r="H10" s="147"/>
      <c r="I10" s="147"/>
      <c r="J10" s="147"/>
      <c r="K10" s="147"/>
      <c r="L10" s="147"/>
      <c r="M10" s="147"/>
      <c r="N10" s="147"/>
      <c r="O10" s="139"/>
      <c r="P10" s="148" t="s">
        <v>40</v>
      </c>
      <c r="R10" s="149" t="s">
        <v>41</v>
      </c>
      <c r="S10" s="149"/>
      <c r="T10" s="150"/>
      <c r="U10" s="149"/>
      <c r="V10" s="150"/>
      <c r="W10" s="150"/>
      <c r="X10" s="147"/>
    </row>
    <row r="11" spans="3:24" ht="11.25">
      <c r="C11" s="124" t="s">
        <v>42</v>
      </c>
      <c r="D11" s="147">
        <v>33813.26</v>
      </c>
      <c r="E11" s="147"/>
      <c r="F11" s="147">
        <v>14933.32</v>
      </c>
      <c r="G11" s="147"/>
      <c r="H11" s="147">
        <f>+D11-F11</f>
        <v>18879.940000000002</v>
      </c>
      <c r="I11" s="147"/>
      <c r="J11" s="147">
        <v>33813.26</v>
      </c>
      <c r="K11" s="147"/>
      <c r="L11" s="147">
        <v>8170.67</v>
      </c>
      <c r="M11" s="147"/>
      <c r="N11" s="147">
        <v>25642.590000000004</v>
      </c>
      <c r="O11" s="139"/>
      <c r="Q11" s="151" t="s">
        <v>43</v>
      </c>
      <c r="R11" s="149" t="s">
        <v>44</v>
      </c>
      <c r="S11" s="149"/>
      <c r="T11" s="150"/>
      <c r="U11" s="149"/>
      <c r="V11" s="150"/>
      <c r="W11" s="150"/>
      <c r="X11" s="147"/>
    </row>
    <row r="12" spans="1:24" ht="11.25">
      <c r="A12" s="137"/>
      <c r="B12" s="137"/>
      <c r="C12" s="137" t="s">
        <v>45</v>
      </c>
      <c r="D12" s="147">
        <v>59997.56</v>
      </c>
      <c r="E12" s="147"/>
      <c r="F12" s="147">
        <v>43898.79</v>
      </c>
      <c r="G12" s="147"/>
      <c r="H12" s="147">
        <f>+D12-F12</f>
        <v>16098.769999999997</v>
      </c>
      <c r="I12" s="147"/>
      <c r="J12" s="147">
        <v>59997.56</v>
      </c>
      <c r="K12" s="147"/>
      <c r="L12" s="147">
        <v>30099.99</v>
      </c>
      <c r="M12" s="147"/>
      <c r="N12" s="147">
        <v>29897.569999999996</v>
      </c>
      <c r="O12" s="139"/>
      <c r="Q12" s="151"/>
      <c r="T12" s="140"/>
      <c r="V12" s="140"/>
      <c r="W12" s="147"/>
      <c r="X12" s="123"/>
    </row>
    <row r="13" spans="1:24" ht="11.25">
      <c r="A13" s="137"/>
      <c r="B13" s="137"/>
      <c r="C13" s="137"/>
      <c r="D13" s="152">
        <f>SUM(D11:D12)</f>
        <v>93810.82</v>
      </c>
      <c r="E13" s="147"/>
      <c r="F13" s="152">
        <f>SUM(F11:F12)</f>
        <v>58832.11</v>
      </c>
      <c r="G13" s="140"/>
      <c r="H13" s="152">
        <f>SUM(H11:H12)</f>
        <v>34978.71</v>
      </c>
      <c r="I13" s="152"/>
      <c r="J13" s="152">
        <v>93810.82</v>
      </c>
      <c r="K13" s="147"/>
      <c r="L13" s="152">
        <v>38270.66</v>
      </c>
      <c r="M13" s="140"/>
      <c r="N13" s="152">
        <v>55540.16</v>
      </c>
      <c r="O13" s="139"/>
      <c r="R13" s="124" t="s">
        <v>89</v>
      </c>
      <c r="S13" s="124"/>
      <c r="T13" s="150">
        <v>18365847.64</v>
      </c>
      <c r="U13" s="124"/>
      <c r="V13" s="150">
        <v>18365847.64</v>
      </c>
      <c r="W13" s="147"/>
      <c r="X13" s="140">
        <f>T13-V13</f>
        <v>0</v>
      </c>
    </row>
    <row r="14" spans="1:24" ht="11.25">
      <c r="A14" s="153" t="s">
        <v>46</v>
      </c>
      <c r="C14" s="154" t="s">
        <v>47</v>
      </c>
      <c r="D14" s="147"/>
      <c r="E14" s="147"/>
      <c r="F14" s="147"/>
      <c r="G14" s="147"/>
      <c r="H14" s="147"/>
      <c r="I14" s="147"/>
      <c r="J14" s="147"/>
      <c r="K14" s="147"/>
      <c r="L14" s="147"/>
      <c r="M14" s="147"/>
      <c r="N14" s="147"/>
      <c r="O14" s="147"/>
      <c r="T14" s="155">
        <f>T13</f>
        <v>18365847.64</v>
      </c>
      <c r="V14" s="155">
        <f>V13</f>
        <v>18365847.64</v>
      </c>
      <c r="X14" s="123"/>
    </row>
    <row r="15" spans="2:24" ht="11.25">
      <c r="B15" s="153" t="s">
        <v>50</v>
      </c>
      <c r="C15" s="154" t="s">
        <v>51</v>
      </c>
      <c r="D15" s="147"/>
      <c r="E15" s="147"/>
      <c r="F15" s="147"/>
      <c r="G15" s="147"/>
      <c r="H15" s="147"/>
      <c r="I15" s="147"/>
      <c r="J15" s="147"/>
      <c r="K15" s="147"/>
      <c r="L15" s="147"/>
      <c r="M15" s="147"/>
      <c r="N15" s="147"/>
      <c r="O15" s="147"/>
      <c r="X15" s="123"/>
    </row>
    <row r="16" spans="2:24" ht="11.25">
      <c r="B16" s="153"/>
      <c r="C16" s="124" t="s">
        <v>52</v>
      </c>
      <c r="D16" s="147">
        <v>10262979.3</v>
      </c>
      <c r="E16" s="147"/>
      <c r="F16" s="147">
        <v>0</v>
      </c>
      <c r="G16" s="147"/>
      <c r="H16" s="147">
        <f>+D16</f>
        <v>10262979.3</v>
      </c>
      <c r="I16" s="147"/>
      <c r="J16" s="147">
        <v>10262979.3</v>
      </c>
      <c r="K16" s="147"/>
      <c r="L16" s="147">
        <v>0</v>
      </c>
      <c r="M16" s="147"/>
      <c r="N16" s="147">
        <v>10262979.3</v>
      </c>
      <c r="O16" s="147"/>
      <c r="Q16" s="151" t="s">
        <v>48</v>
      </c>
      <c r="R16" s="149" t="s">
        <v>49</v>
      </c>
      <c r="S16" s="149"/>
      <c r="U16" s="149"/>
      <c r="X16" s="123"/>
    </row>
    <row r="17" spans="2:24" ht="15">
      <c r="B17" s="153"/>
      <c r="C17" s="124" t="s">
        <v>53</v>
      </c>
      <c r="D17" s="147">
        <v>12314447.77</v>
      </c>
      <c r="E17" s="147"/>
      <c r="F17" s="147">
        <v>2206678.09</v>
      </c>
      <c r="G17" s="147"/>
      <c r="H17" s="150">
        <f>SUM(D17-F17)</f>
        <v>10107769.68</v>
      </c>
      <c r="I17" s="150"/>
      <c r="J17" s="147">
        <v>7918503.850000001</v>
      </c>
      <c r="K17" s="147"/>
      <c r="L17" s="147">
        <v>1262781.57</v>
      </c>
      <c r="M17" s="147"/>
      <c r="N17" s="150">
        <v>6655722.28</v>
      </c>
      <c r="O17" s="147"/>
      <c r="R17" s="136" t="s">
        <v>108</v>
      </c>
      <c r="T17" s="150">
        <v>5946579.02</v>
      </c>
      <c r="V17" s="150">
        <v>6961564.16</v>
      </c>
      <c r="X17" s="158"/>
    </row>
    <row r="18" spans="3:24" ht="11.25">
      <c r="C18" s="124" t="s">
        <v>54</v>
      </c>
      <c r="D18" s="136"/>
      <c r="E18" s="136"/>
      <c r="F18" s="147"/>
      <c r="G18" s="147"/>
      <c r="H18" s="147"/>
      <c r="I18" s="147"/>
      <c r="L18" s="147"/>
      <c r="M18" s="147"/>
      <c r="N18" s="147"/>
      <c r="O18" s="147"/>
      <c r="T18" s="155">
        <f>T17</f>
        <v>5946579.02</v>
      </c>
      <c r="V18" s="155">
        <f>V17</f>
        <v>6961564.16</v>
      </c>
      <c r="X18" s="123"/>
    </row>
    <row r="19" spans="3:25" ht="13.5">
      <c r="C19" s="124" t="s">
        <v>56</v>
      </c>
      <c r="D19" s="147">
        <v>9254277.24</v>
      </c>
      <c r="E19" s="147"/>
      <c r="F19" s="147">
        <v>4611623.94</v>
      </c>
      <c r="G19" s="147"/>
      <c r="H19" s="147">
        <f>SUM(D19-F19)</f>
        <v>4642653.3</v>
      </c>
      <c r="I19" s="147"/>
      <c r="J19" s="147">
        <v>8706722.11</v>
      </c>
      <c r="K19" s="147"/>
      <c r="L19" s="147">
        <v>3259316.64</v>
      </c>
      <c r="M19" s="147"/>
      <c r="N19" s="147">
        <v>5447405.469999999</v>
      </c>
      <c r="O19" s="147"/>
      <c r="W19" s="147"/>
      <c r="X19" s="147"/>
      <c r="Y19" s="355"/>
    </row>
    <row r="20" spans="3:25" ht="13.5">
      <c r="C20" s="124" t="s">
        <v>57</v>
      </c>
      <c r="D20" s="147">
        <v>352388.75</v>
      </c>
      <c r="E20" s="147"/>
      <c r="F20" s="147">
        <v>83317.76</v>
      </c>
      <c r="G20" s="147"/>
      <c r="H20" s="147">
        <f>SUM(D20-F20)</f>
        <v>269070.99</v>
      </c>
      <c r="I20" s="147"/>
      <c r="J20" s="147">
        <v>77855.75</v>
      </c>
      <c r="K20" s="147"/>
      <c r="L20" s="147">
        <v>31142.23</v>
      </c>
      <c r="M20" s="147"/>
      <c r="N20" s="147">
        <v>46713.520000000004</v>
      </c>
      <c r="O20" s="147"/>
      <c r="W20" s="147"/>
      <c r="X20" s="140"/>
      <c r="Y20" s="356"/>
    </row>
    <row r="21" spans="3:26" ht="13.5">
      <c r="C21" s="124" t="s">
        <v>135</v>
      </c>
      <c r="D21" s="147">
        <v>3373095.55</v>
      </c>
      <c r="E21" s="136"/>
      <c r="F21" s="147">
        <v>2590217.06</v>
      </c>
      <c r="G21" s="147"/>
      <c r="H21" s="147">
        <f>SUM(D21-F21)</f>
        <v>782878.4899999998</v>
      </c>
      <c r="I21" s="147"/>
      <c r="J21" s="147">
        <v>3200131.01</v>
      </c>
      <c r="L21" s="147">
        <v>2336026.21</v>
      </c>
      <c r="M21" s="147"/>
      <c r="N21" s="147">
        <v>864104.7999999998</v>
      </c>
      <c r="O21" s="147"/>
      <c r="X21" s="123"/>
      <c r="Y21" s="357"/>
      <c r="Z21" s="360"/>
    </row>
    <row r="22" spans="3:25" ht="15">
      <c r="C22" s="124" t="s">
        <v>59</v>
      </c>
      <c r="D22" s="147">
        <v>752575.74</v>
      </c>
      <c r="E22" s="147"/>
      <c r="F22" s="147">
        <v>0</v>
      </c>
      <c r="G22" s="147"/>
      <c r="H22" s="147">
        <f>SUM(D22-F22)</f>
        <v>752575.74</v>
      </c>
      <c r="I22" s="147"/>
      <c r="J22" s="147">
        <v>4607897.86</v>
      </c>
      <c r="K22" s="147"/>
      <c r="L22" s="147">
        <v>0</v>
      </c>
      <c r="M22" s="147"/>
      <c r="N22" s="147">
        <v>4607897.86</v>
      </c>
      <c r="O22" s="147"/>
      <c r="Q22" s="151" t="s">
        <v>55</v>
      </c>
      <c r="R22" s="149" t="s">
        <v>60</v>
      </c>
      <c r="S22" s="149"/>
      <c r="T22" s="157"/>
      <c r="U22" s="149"/>
      <c r="V22" s="157"/>
      <c r="W22" s="147"/>
      <c r="X22" s="158"/>
      <c r="Y22" s="358"/>
    </row>
    <row r="23" spans="4:25" ht="15">
      <c r="D23" s="159">
        <f>SUM(D16:D22)</f>
        <v>36309764.35</v>
      </c>
      <c r="E23" s="160"/>
      <c r="F23" s="159">
        <f>SUM(F16:F22)</f>
        <v>9491836.85</v>
      </c>
      <c r="G23" s="161"/>
      <c r="H23" s="159">
        <f>SUM(H16:H22)</f>
        <v>26817927.499999996</v>
      </c>
      <c r="I23" s="159"/>
      <c r="J23" s="159">
        <v>34774089.88</v>
      </c>
      <c r="K23" s="160"/>
      <c r="L23" s="159">
        <v>6889266.65</v>
      </c>
      <c r="M23" s="161"/>
      <c r="N23" s="159">
        <v>27884823.23</v>
      </c>
      <c r="O23" s="140"/>
      <c r="R23" s="136" t="s">
        <v>90</v>
      </c>
      <c r="T23" s="162">
        <f>T69</f>
        <v>-19678417.9</v>
      </c>
      <c r="V23" s="162">
        <v>-32484400.52999999</v>
      </c>
      <c r="W23" s="147"/>
      <c r="X23" s="158"/>
      <c r="Y23" s="357"/>
    </row>
    <row r="24" spans="4:25" ht="14.25" thickBot="1">
      <c r="D24" s="140"/>
      <c r="E24" s="147"/>
      <c r="F24" s="140"/>
      <c r="G24" s="147"/>
      <c r="H24" s="140"/>
      <c r="I24" s="140"/>
      <c r="J24" s="140"/>
      <c r="K24" s="147"/>
      <c r="L24" s="140"/>
      <c r="M24" s="147"/>
      <c r="N24" s="140"/>
      <c r="O24" s="140"/>
      <c r="R24" s="151" t="s">
        <v>103</v>
      </c>
      <c r="S24" s="151"/>
      <c r="T24" s="226">
        <f>T23+T18+T14</f>
        <v>4634008.760000002</v>
      </c>
      <c r="V24" s="163">
        <f>V23+V18+V14</f>
        <v>-7156988.729999989</v>
      </c>
      <c r="W24" s="147"/>
      <c r="X24" s="140"/>
      <c r="Y24" s="358"/>
    </row>
    <row r="25" spans="3:25" ht="15" thickBot="1" thickTop="1">
      <c r="C25" s="153" t="s">
        <v>104</v>
      </c>
      <c r="D25" s="160"/>
      <c r="E25" s="160"/>
      <c r="F25" s="160"/>
      <c r="G25" s="160"/>
      <c r="H25" s="165">
        <f>H23</f>
        <v>26817927.499999996</v>
      </c>
      <c r="I25" s="161"/>
      <c r="J25" s="160"/>
      <c r="K25" s="160"/>
      <c r="L25" s="160"/>
      <c r="M25" s="160"/>
      <c r="N25" s="165">
        <v>27884823.23</v>
      </c>
      <c r="O25" s="160"/>
      <c r="W25" s="147"/>
      <c r="X25" s="157"/>
      <c r="Y25" s="359"/>
    </row>
    <row r="26" spans="1:24" ht="11.25">
      <c r="A26" s="153" t="s">
        <v>62</v>
      </c>
      <c r="B26" s="153"/>
      <c r="C26" s="154" t="s">
        <v>63</v>
      </c>
      <c r="D26" s="147"/>
      <c r="E26" s="147"/>
      <c r="F26" s="147"/>
      <c r="G26" s="147"/>
      <c r="H26" s="147"/>
      <c r="I26" s="147"/>
      <c r="J26" s="147"/>
      <c r="K26" s="147"/>
      <c r="L26" s="147"/>
      <c r="M26" s="147"/>
      <c r="N26" s="147"/>
      <c r="O26" s="147"/>
      <c r="W26" s="147"/>
      <c r="X26" s="140"/>
    </row>
    <row r="27" spans="1:23" ht="11.25">
      <c r="A27" s="153"/>
      <c r="B27" s="153" t="s">
        <v>43</v>
      </c>
      <c r="C27" s="154" t="s">
        <v>64</v>
      </c>
      <c r="D27" s="136"/>
      <c r="E27" s="136"/>
      <c r="F27" s="136"/>
      <c r="G27" s="136"/>
      <c r="H27" s="136"/>
      <c r="I27" s="136"/>
      <c r="W27" s="123"/>
    </row>
    <row r="28" spans="3:23" ht="13.5">
      <c r="C28" s="124" t="s">
        <v>66</v>
      </c>
      <c r="D28" s="147"/>
      <c r="E28" s="147"/>
      <c r="F28" s="147"/>
      <c r="G28" s="147"/>
      <c r="H28" s="136"/>
      <c r="I28" s="136"/>
      <c r="J28" s="147"/>
      <c r="K28" s="147"/>
      <c r="L28" s="342"/>
      <c r="M28" s="147"/>
      <c r="O28" s="147"/>
      <c r="W28" s="123"/>
    </row>
    <row r="29" spans="3:24" ht="13.5">
      <c r="C29" s="124" t="s">
        <v>67</v>
      </c>
      <c r="D29" s="147"/>
      <c r="E29" s="147"/>
      <c r="F29" s="147"/>
      <c r="G29" s="147"/>
      <c r="H29" s="136">
        <v>2244653.28</v>
      </c>
      <c r="I29" s="136"/>
      <c r="J29" s="147"/>
      <c r="K29" s="147"/>
      <c r="L29" s="343"/>
      <c r="M29" s="147"/>
      <c r="N29" s="136">
        <v>2196337.54</v>
      </c>
      <c r="O29" s="147"/>
      <c r="P29" s="148" t="s">
        <v>46</v>
      </c>
      <c r="R29" s="149" t="s">
        <v>65</v>
      </c>
      <c r="S29" s="149"/>
      <c r="T29" s="161"/>
      <c r="U29" s="149"/>
      <c r="V29" s="161"/>
      <c r="W29" s="147"/>
      <c r="X29" s="147"/>
    </row>
    <row r="30" spans="4:24" ht="12" thickBot="1">
      <c r="D30" s="147"/>
      <c r="E30" s="147"/>
      <c r="F30" s="147"/>
      <c r="G30" s="147"/>
      <c r="H30" s="166">
        <f>SUM(H28:H29)</f>
        <v>2244653.28</v>
      </c>
      <c r="I30" s="140"/>
      <c r="J30" s="147"/>
      <c r="K30" s="147"/>
      <c r="L30" s="147"/>
      <c r="M30" s="147"/>
      <c r="N30" s="166">
        <v>2196337.54</v>
      </c>
      <c r="O30" s="147"/>
      <c r="Q30" s="153" t="s">
        <v>50</v>
      </c>
      <c r="R30" s="149" t="s">
        <v>68</v>
      </c>
      <c r="S30" s="149"/>
      <c r="T30" s="147"/>
      <c r="U30" s="149"/>
      <c r="V30" s="147"/>
      <c r="X30" s="123"/>
    </row>
    <row r="31" spans="2:24" ht="12" thickTop="1">
      <c r="B31" s="153" t="s">
        <v>50</v>
      </c>
      <c r="C31" s="154" t="s">
        <v>69</v>
      </c>
      <c r="D31" s="147"/>
      <c r="E31" s="147"/>
      <c r="F31" s="147"/>
      <c r="G31" s="147"/>
      <c r="H31" s="147"/>
      <c r="I31" s="147"/>
      <c r="J31" s="147"/>
      <c r="K31" s="147"/>
      <c r="L31" s="147"/>
      <c r="M31" s="147"/>
      <c r="N31" s="147"/>
      <c r="O31" s="147"/>
      <c r="R31" s="136" t="s">
        <v>70</v>
      </c>
      <c r="T31" s="147">
        <v>79891432.96</v>
      </c>
      <c r="V31" s="147">
        <v>80228529.31</v>
      </c>
      <c r="W31" s="151"/>
      <c r="X31" s="148"/>
    </row>
    <row r="32" spans="3:24" ht="11.25">
      <c r="C32" s="124" t="s">
        <v>88</v>
      </c>
      <c r="D32" s="136"/>
      <c r="E32" s="147"/>
      <c r="F32" s="147"/>
      <c r="G32" s="147"/>
      <c r="H32" s="136">
        <v>39724785.83</v>
      </c>
      <c r="I32" s="136"/>
      <c r="K32" s="147"/>
      <c r="L32" s="147"/>
      <c r="M32" s="147"/>
      <c r="N32" s="136">
        <v>25093684.49000001</v>
      </c>
      <c r="O32" s="147"/>
      <c r="R32" s="136" t="s">
        <v>249</v>
      </c>
      <c r="T32" s="147">
        <v>25787.36</v>
      </c>
      <c r="V32" s="147">
        <v>33153.74</v>
      </c>
      <c r="X32" s="123"/>
    </row>
    <row r="33" spans="4:24" ht="12.75" thickBot="1">
      <c r="D33" s="147"/>
      <c r="E33" s="147"/>
      <c r="F33" s="147"/>
      <c r="G33" s="147"/>
      <c r="H33" s="166">
        <f>SUM(H32:H32)</f>
        <v>39724785.83</v>
      </c>
      <c r="I33" s="140"/>
      <c r="J33" s="147"/>
      <c r="K33" s="147"/>
      <c r="L33" s="147"/>
      <c r="M33" s="147"/>
      <c r="N33" s="166">
        <v>25093684.49000001</v>
      </c>
      <c r="O33" s="147"/>
      <c r="P33" s="169"/>
      <c r="R33" s="136" t="s">
        <v>250</v>
      </c>
      <c r="T33" s="147">
        <v>457413.27</v>
      </c>
      <c r="V33" s="147">
        <v>79207.24</v>
      </c>
      <c r="W33" s="147"/>
      <c r="X33" s="147"/>
    </row>
    <row r="34" spans="2:24" ht="12" thickTop="1">
      <c r="B34" s="153" t="s">
        <v>55</v>
      </c>
      <c r="C34" s="154" t="s">
        <v>71</v>
      </c>
      <c r="D34" s="147"/>
      <c r="E34" s="147"/>
      <c r="F34" s="147"/>
      <c r="G34" s="147"/>
      <c r="H34" s="140"/>
      <c r="I34" s="147"/>
      <c r="J34" s="147"/>
      <c r="K34" s="147"/>
      <c r="L34" s="147"/>
      <c r="M34" s="147"/>
      <c r="N34" s="140"/>
      <c r="O34" s="147"/>
      <c r="Q34" s="124"/>
      <c r="R34" s="136" t="s">
        <v>248</v>
      </c>
      <c r="T34" s="150">
        <v>1337063.6</v>
      </c>
      <c r="V34" s="150">
        <v>134769.59</v>
      </c>
      <c r="X34" s="123"/>
    </row>
    <row r="35" spans="2:24" ht="12.75">
      <c r="B35" s="124" t="s">
        <v>61</v>
      </c>
      <c r="C35" s="124" t="s">
        <v>72</v>
      </c>
      <c r="D35" s="147"/>
      <c r="E35" s="147"/>
      <c r="F35" s="147"/>
      <c r="G35" s="147"/>
      <c r="H35" s="150">
        <v>15271.46</v>
      </c>
      <c r="I35" s="136"/>
      <c r="J35" s="147"/>
      <c r="K35" s="147"/>
      <c r="L35" s="147"/>
      <c r="M35" s="147"/>
      <c r="N35" s="150">
        <v>15271.46</v>
      </c>
      <c r="O35" s="147"/>
      <c r="Q35" s="170"/>
      <c r="T35" s="155">
        <f>T34+T33+T32+T31</f>
        <v>81711697.19</v>
      </c>
      <c r="V35" s="155">
        <f>SUM(V31:V34)</f>
        <v>80475659.88</v>
      </c>
      <c r="X35" s="140"/>
    </row>
    <row r="36" spans="1:24" ht="11.25">
      <c r="A36" s="123"/>
      <c r="C36" s="124" t="s">
        <v>73</v>
      </c>
      <c r="D36" s="147"/>
      <c r="E36" s="147"/>
      <c r="F36" s="147"/>
      <c r="G36" s="147"/>
      <c r="H36" s="167">
        <v>6849029.2</v>
      </c>
      <c r="I36" s="140"/>
      <c r="J36" s="147"/>
      <c r="K36" s="147"/>
      <c r="L36" s="147"/>
      <c r="M36" s="147"/>
      <c r="N36" s="167">
        <v>4542630.4</v>
      </c>
      <c r="O36" s="147"/>
      <c r="R36" s="151" t="s">
        <v>91</v>
      </c>
      <c r="S36" s="151"/>
      <c r="T36" s="171">
        <f>+T35</f>
        <v>81711697.19</v>
      </c>
      <c r="U36" s="151"/>
      <c r="V36" s="171">
        <f>V35</f>
        <v>80475659.88</v>
      </c>
      <c r="X36" s="123"/>
    </row>
    <row r="37" spans="4:24" ht="11.25">
      <c r="D37" s="147"/>
      <c r="E37" s="147"/>
      <c r="F37" s="147"/>
      <c r="G37" s="147"/>
      <c r="H37" s="152">
        <f>H36+H35</f>
        <v>6864300.66</v>
      </c>
      <c r="I37" s="140"/>
      <c r="J37" s="147"/>
      <c r="K37" s="147"/>
      <c r="L37" s="147"/>
      <c r="M37" s="147"/>
      <c r="N37" s="152">
        <v>4557901.86</v>
      </c>
      <c r="O37" s="147"/>
      <c r="W37" s="147"/>
      <c r="X37" s="147"/>
    </row>
    <row r="38" spans="3:24" ht="12" thickBot="1">
      <c r="C38" s="153" t="s">
        <v>105</v>
      </c>
      <c r="D38" s="147"/>
      <c r="E38" s="147"/>
      <c r="F38" s="147"/>
      <c r="G38" s="147"/>
      <c r="H38" s="165">
        <f>SUM(H33+H30+H37)</f>
        <v>48833739.769999996</v>
      </c>
      <c r="I38" s="161"/>
      <c r="J38" s="147"/>
      <c r="K38" s="147"/>
      <c r="L38" s="147"/>
      <c r="M38" s="147"/>
      <c r="N38" s="165">
        <v>31847923.890000008</v>
      </c>
      <c r="O38" s="147"/>
      <c r="P38" s="148" t="s">
        <v>62</v>
      </c>
      <c r="R38" s="154" t="s">
        <v>348</v>
      </c>
      <c r="W38" s="147"/>
      <c r="X38" s="140"/>
    </row>
    <row r="39" spans="1:24" ht="11.25">
      <c r="A39" s="153"/>
      <c r="C39" s="154"/>
      <c r="D39" s="147"/>
      <c r="E39" s="147"/>
      <c r="F39" s="147"/>
      <c r="G39" s="147"/>
      <c r="H39" s="140"/>
      <c r="I39" s="140"/>
      <c r="J39" s="147"/>
      <c r="K39" s="147"/>
      <c r="L39" s="147"/>
      <c r="M39" s="147"/>
      <c r="N39" s="140"/>
      <c r="O39" s="147"/>
      <c r="R39" s="136" t="s">
        <v>350</v>
      </c>
      <c r="T39" s="167">
        <v>770246.01</v>
      </c>
      <c r="V39" s="167">
        <v>0</v>
      </c>
      <c r="W39" s="147"/>
      <c r="X39" s="140"/>
    </row>
    <row r="40" spans="1:24" ht="11.25">
      <c r="A40" s="153" t="s">
        <v>115</v>
      </c>
      <c r="B40" s="153"/>
      <c r="C40" s="154" t="s">
        <v>116</v>
      </c>
      <c r="D40" s="154"/>
      <c r="E40" s="147"/>
      <c r="F40" s="147"/>
      <c r="G40" s="147"/>
      <c r="H40" s="147"/>
      <c r="I40" s="147"/>
      <c r="J40" s="147"/>
      <c r="K40" s="147"/>
      <c r="L40" s="147"/>
      <c r="M40" s="147"/>
      <c r="N40" s="147"/>
      <c r="O40" s="147"/>
      <c r="T40" s="155">
        <f>SUM(T39)</f>
        <v>770246.01</v>
      </c>
      <c r="V40" s="155">
        <v>0</v>
      </c>
      <c r="W40" s="147"/>
      <c r="X40" s="140"/>
    </row>
    <row r="41" spans="3:24" ht="11.25">
      <c r="C41" s="124" t="s">
        <v>117</v>
      </c>
      <c r="D41" s="136"/>
      <c r="E41" s="136"/>
      <c r="F41" s="136"/>
      <c r="G41" s="136"/>
      <c r="H41" s="167">
        <f>677333.47+10751972.51</f>
        <v>11429305.98</v>
      </c>
      <c r="I41" s="140"/>
      <c r="N41" s="167">
        <v>13530383.87</v>
      </c>
      <c r="O41" s="147"/>
      <c r="W41" s="147"/>
      <c r="X41" s="140"/>
    </row>
    <row r="42" spans="4:24" ht="11.25">
      <c r="D42" s="136"/>
      <c r="E42" s="136"/>
      <c r="F42" s="136"/>
      <c r="G42" s="136"/>
      <c r="H42" s="155">
        <f>H41</f>
        <v>11429305.98</v>
      </c>
      <c r="I42" s="140"/>
      <c r="N42" s="155">
        <v>13530383.87</v>
      </c>
      <c r="O42" s="147"/>
      <c r="W42" s="147"/>
      <c r="X42" s="140"/>
    </row>
    <row r="43" spans="4:24" ht="11.25">
      <c r="D43" s="136"/>
      <c r="E43" s="136"/>
      <c r="F43" s="136"/>
      <c r="G43" s="136"/>
      <c r="H43" s="136"/>
      <c r="I43" s="136"/>
      <c r="O43" s="147"/>
      <c r="W43" s="147"/>
      <c r="X43" s="140"/>
    </row>
    <row r="44" spans="3:24" ht="12" thickBot="1">
      <c r="C44" s="153" t="s">
        <v>118</v>
      </c>
      <c r="D44" s="160"/>
      <c r="E44" s="160"/>
      <c r="F44" s="160"/>
      <c r="G44" s="160"/>
      <c r="H44" s="172">
        <f>+H13+H38+H25+H42</f>
        <v>87115951.96</v>
      </c>
      <c r="I44" s="161"/>
      <c r="J44" s="160"/>
      <c r="K44" s="160"/>
      <c r="L44" s="160"/>
      <c r="M44" s="160"/>
      <c r="N44" s="172">
        <f>+N13+N38+N25+N42</f>
        <v>73318671.15</v>
      </c>
      <c r="O44" s="147"/>
      <c r="R44" s="151" t="s">
        <v>349</v>
      </c>
      <c r="S44" s="151"/>
      <c r="T44" s="172">
        <f>T36+T24+T40</f>
        <v>87115951.96000001</v>
      </c>
      <c r="U44" s="151"/>
      <c r="V44" s="172">
        <f>V36+V24+V40</f>
        <v>73318671.15</v>
      </c>
      <c r="W44" s="147"/>
      <c r="X44" s="140"/>
    </row>
    <row r="45" spans="3:24" ht="13.5" thickTop="1">
      <c r="C45" s="153"/>
      <c r="D45" s="160"/>
      <c r="E45" s="160"/>
      <c r="F45" s="160"/>
      <c r="G45" s="160"/>
      <c r="H45" s="161"/>
      <c r="I45" s="161"/>
      <c r="J45" s="160"/>
      <c r="K45" s="160"/>
      <c r="L45" s="160"/>
      <c r="M45" s="160"/>
      <c r="N45" s="161"/>
      <c r="O45" s="147"/>
      <c r="R45" s="151"/>
      <c r="S45" s="151"/>
      <c r="T45" s="173"/>
      <c r="U45" s="174"/>
      <c r="V45" s="173"/>
      <c r="W45" s="175"/>
      <c r="X45" s="176"/>
    </row>
    <row r="46" spans="3:24" ht="11.25">
      <c r="C46" s="153"/>
      <c r="D46" s="160"/>
      <c r="E46" s="160"/>
      <c r="F46" s="160"/>
      <c r="G46" s="160"/>
      <c r="H46" s="161"/>
      <c r="I46" s="161"/>
      <c r="J46" s="160"/>
      <c r="K46" s="160"/>
      <c r="L46" s="160"/>
      <c r="M46" s="160"/>
      <c r="N46" s="161"/>
      <c r="O46" s="147"/>
      <c r="R46" s="151"/>
      <c r="S46" s="151"/>
      <c r="T46" s="354"/>
      <c r="U46" s="151"/>
      <c r="V46" s="161"/>
      <c r="W46" s="147"/>
      <c r="X46" s="140"/>
    </row>
    <row r="47" spans="4:24" ht="11.25">
      <c r="D47" s="136"/>
      <c r="E47" s="136"/>
      <c r="F47" s="136"/>
      <c r="G47" s="136"/>
      <c r="H47" s="136"/>
      <c r="I47" s="136"/>
      <c r="O47" s="147"/>
      <c r="R47" s="151"/>
      <c r="S47" s="151"/>
      <c r="T47" s="161"/>
      <c r="U47" s="151"/>
      <c r="V47" s="161"/>
      <c r="W47" s="147"/>
      <c r="X47" s="140"/>
    </row>
    <row r="48" spans="3:24" ht="12.75">
      <c r="C48" s="177" t="s">
        <v>109</v>
      </c>
      <c r="D48" s="160"/>
      <c r="E48" s="160"/>
      <c r="F48" s="160"/>
      <c r="G48" s="160"/>
      <c r="H48" s="161"/>
      <c r="I48" s="161"/>
      <c r="J48" s="160"/>
      <c r="K48" s="160"/>
      <c r="L48" s="160"/>
      <c r="M48" s="160"/>
      <c r="N48" s="161"/>
      <c r="O48" s="147"/>
      <c r="R48" s="177" t="s">
        <v>110</v>
      </c>
      <c r="S48" s="177"/>
      <c r="T48" s="161"/>
      <c r="U48" s="177"/>
      <c r="V48" s="161"/>
      <c r="W48" s="147"/>
      <c r="X48" s="140"/>
    </row>
    <row r="49" spans="2:24" ht="12.75">
      <c r="B49" s="124" t="s">
        <v>61</v>
      </c>
      <c r="C49" s="129" t="s">
        <v>119</v>
      </c>
      <c r="D49" s="160"/>
      <c r="E49" s="160"/>
      <c r="F49" s="160"/>
      <c r="G49" s="160"/>
      <c r="H49" s="178">
        <v>148679757.81</v>
      </c>
      <c r="I49" s="178"/>
      <c r="J49" s="160"/>
      <c r="K49" s="160"/>
      <c r="L49" s="160"/>
      <c r="M49" s="160"/>
      <c r="N49" s="178">
        <v>99059642.01</v>
      </c>
      <c r="O49" s="147"/>
      <c r="R49" s="129" t="s">
        <v>125</v>
      </c>
      <c r="S49" s="129"/>
      <c r="T49" s="178">
        <f>H49</f>
        <v>148679757.81</v>
      </c>
      <c r="U49" s="129"/>
      <c r="V49" s="178">
        <v>99059642.01</v>
      </c>
      <c r="W49" s="147"/>
      <c r="X49" s="140"/>
    </row>
    <row r="50" spans="2:24" ht="12.75">
      <c r="B50" s="129"/>
      <c r="C50" s="129" t="s">
        <v>126</v>
      </c>
      <c r="D50" s="160"/>
      <c r="E50" s="160"/>
      <c r="F50" s="160"/>
      <c r="G50" s="160"/>
      <c r="H50" s="94"/>
      <c r="I50" s="94"/>
      <c r="J50" s="160"/>
      <c r="K50" s="160"/>
      <c r="L50" s="160"/>
      <c r="M50" s="160"/>
      <c r="N50" s="94"/>
      <c r="O50" s="147"/>
      <c r="R50" s="129" t="s">
        <v>128</v>
      </c>
      <c r="S50" s="129"/>
      <c r="T50" s="94"/>
      <c r="U50" s="180"/>
      <c r="V50" s="94"/>
      <c r="W50" s="147"/>
      <c r="X50" s="140"/>
    </row>
    <row r="51" spans="1:24" ht="12.75">
      <c r="A51" s="129"/>
      <c r="B51" s="129"/>
      <c r="C51" s="181" t="s">
        <v>127</v>
      </c>
      <c r="D51" s="95"/>
      <c r="E51" s="95"/>
      <c r="F51" s="95"/>
      <c r="G51" s="95"/>
      <c r="H51" s="170">
        <f>T51</f>
        <v>33491</v>
      </c>
      <c r="I51" s="170"/>
      <c r="J51" s="95"/>
      <c r="K51" s="95"/>
      <c r="L51" s="95"/>
      <c r="M51" s="95"/>
      <c r="N51" s="170">
        <v>86121</v>
      </c>
      <c r="O51" s="147"/>
      <c r="Q51" s="170"/>
      <c r="R51" s="181" t="s">
        <v>127</v>
      </c>
      <c r="S51" s="181"/>
      <c r="T51" s="170">
        <v>33491</v>
      </c>
      <c r="U51" s="182"/>
      <c r="V51" s="170">
        <v>86121</v>
      </c>
      <c r="X51" s="140"/>
    </row>
    <row r="52" spans="1:24" ht="12.75" thickBot="1">
      <c r="A52" s="129"/>
      <c r="B52" s="129"/>
      <c r="C52" s="95"/>
      <c r="D52" s="353"/>
      <c r="E52" s="95"/>
      <c r="F52" s="95"/>
      <c r="G52" s="95"/>
      <c r="H52" s="183">
        <f>SUM(H49:H51)</f>
        <v>148713248.81</v>
      </c>
      <c r="I52" s="178"/>
      <c r="J52" s="95"/>
      <c r="K52" s="95"/>
      <c r="L52" s="95"/>
      <c r="M52" s="95"/>
      <c r="N52" s="183">
        <v>99145763.01</v>
      </c>
      <c r="O52" s="147"/>
      <c r="Q52" s="170"/>
      <c r="R52" s="95"/>
      <c r="S52" s="95"/>
      <c r="T52" s="183">
        <f>SUM(T49:T51)</f>
        <v>148713248.81</v>
      </c>
      <c r="U52" s="95"/>
      <c r="V52" s="183">
        <v>99145763.01</v>
      </c>
      <c r="X52" s="140"/>
    </row>
    <row r="53" spans="1:24" ht="12.75" thickTop="1">
      <c r="A53" s="129"/>
      <c r="B53" s="129"/>
      <c r="C53" s="95"/>
      <c r="D53" s="95"/>
      <c r="E53" s="95"/>
      <c r="F53" s="95"/>
      <c r="G53" s="95"/>
      <c r="H53" s="178"/>
      <c r="I53" s="178"/>
      <c r="J53" s="95"/>
      <c r="K53" s="95"/>
      <c r="L53" s="95"/>
      <c r="M53" s="95"/>
      <c r="N53" s="178"/>
      <c r="O53" s="147"/>
      <c r="Q53" s="170"/>
      <c r="R53" s="95"/>
      <c r="S53" s="95"/>
      <c r="T53" s="178"/>
      <c r="U53" s="95"/>
      <c r="V53" s="178"/>
      <c r="X53" s="140"/>
    </row>
    <row r="54" spans="1:25" s="198" customFormat="1" ht="12.75" customHeight="1">
      <c r="A54" s="529" t="s">
        <v>1028</v>
      </c>
      <c r="B54" s="523"/>
      <c r="C54" s="523"/>
      <c r="D54" s="523"/>
      <c r="E54" s="523"/>
      <c r="F54" s="523"/>
      <c r="G54" s="523"/>
      <c r="H54" s="523"/>
      <c r="I54" s="523"/>
      <c r="J54" s="523"/>
      <c r="K54" s="523"/>
      <c r="L54" s="523"/>
      <c r="M54" s="523"/>
      <c r="N54" s="523"/>
      <c r="O54" s="523"/>
      <c r="P54" s="523"/>
      <c r="Q54" s="523"/>
      <c r="R54" s="523"/>
      <c r="S54" s="523"/>
      <c r="T54" s="523"/>
      <c r="U54" s="523"/>
      <c r="V54" s="523"/>
      <c r="W54" s="170"/>
      <c r="X54" s="380"/>
      <c r="Y54" s="169"/>
    </row>
    <row r="55" spans="1:25" s="198" customFormat="1" ht="12.75">
      <c r="A55" s="523" t="s">
        <v>1029</v>
      </c>
      <c r="B55" s="523"/>
      <c r="C55" s="523"/>
      <c r="D55" s="523"/>
      <c r="E55" s="523"/>
      <c r="F55" s="523"/>
      <c r="G55" s="523"/>
      <c r="H55" s="523"/>
      <c r="I55" s="523"/>
      <c r="J55" s="523"/>
      <c r="K55" s="523"/>
      <c r="L55" s="523"/>
      <c r="M55" s="523"/>
      <c r="N55" s="523"/>
      <c r="O55" s="523"/>
      <c r="P55" s="523"/>
      <c r="Q55" s="523"/>
      <c r="R55" s="523"/>
      <c r="S55" s="523"/>
      <c r="T55" s="523"/>
      <c r="U55" s="523"/>
      <c r="V55" s="523"/>
      <c r="W55" s="170"/>
      <c r="X55" s="380"/>
      <c r="Y55" s="169"/>
    </row>
    <row r="56" spans="1:25" s="198" customFormat="1" ht="12.75">
      <c r="A56" s="523" t="s">
        <v>1030</v>
      </c>
      <c r="B56" s="523"/>
      <c r="C56" s="523"/>
      <c r="D56" s="523"/>
      <c r="E56" s="523"/>
      <c r="F56" s="523"/>
      <c r="G56" s="523"/>
      <c r="H56" s="523"/>
      <c r="I56" s="523"/>
      <c r="J56" s="523"/>
      <c r="K56" s="523"/>
      <c r="L56" s="523"/>
      <c r="M56" s="523"/>
      <c r="N56" s="523"/>
      <c r="O56" s="523"/>
      <c r="P56" s="523"/>
      <c r="Q56" s="523"/>
      <c r="R56" s="523"/>
      <c r="S56" s="523"/>
      <c r="T56" s="523"/>
      <c r="U56" s="523"/>
      <c r="V56" s="523"/>
      <c r="W56" s="170"/>
      <c r="X56" s="380"/>
      <c r="Y56" s="169"/>
    </row>
    <row r="57" spans="1:25" s="198" customFormat="1" ht="12.75">
      <c r="A57" s="523" t="s">
        <v>1031</v>
      </c>
      <c r="B57" s="523"/>
      <c r="C57" s="523"/>
      <c r="D57" s="523"/>
      <c r="E57" s="523"/>
      <c r="F57" s="523"/>
      <c r="G57" s="523"/>
      <c r="H57" s="523"/>
      <c r="I57" s="523"/>
      <c r="J57" s="523"/>
      <c r="K57" s="523"/>
      <c r="L57" s="523"/>
      <c r="M57" s="523"/>
      <c r="N57" s="523"/>
      <c r="O57" s="523"/>
      <c r="P57" s="523"/>
      <c r="Q57" s="523"/>
      <c r="R57" s="523"/>
      <c r="S57" s="523"/>
      <c r="T57" s="523"/>
      <c r="U57" s="523"/>
      <c r="V57" s="523"/>
      <c r="W57" s="170"/>
      <c r="X57" s="380"/>
      <c r="Y57" s="169"/>
    </row>
    <row r="58" spans="1:25" s="198" customFormat="1" ht="12.75">
      <c r="A58" s="523" t="s">
        <v>1032</v>
      </c>
      <c r="B58" s="523"/>
      <c r="C58" s="523"/>
      <c r="D58" s="523"/>
      <c r="E58" s="523"/>
      <c r="F58" s="523"/>
      <c r="G58" s="523"/>
      <c r="H58" s="523"/>
      <c r="I58" s="523"/>
      <c r="J58" s="523"/>
      <c r="K58" s="523"/>
      <c r="L58" s="523"/>
      <c r="M58" s="523"/>
      <c r="N58" s="523"/>
      <c r="O58" s="523"/>
      <c r="P58" s="523"/>
      <c r="Q58" s="523"/>
      <c r="R58" s="523"/>
      <c r="S58" s="523"/>
      <c r="T58" s="523"/>
      <c r="U58" s="523"/>
      <c r="V58" s="523"/>
      <c r="W58" s="170"/>
      <c r="X58" s="380"/>
      <c r="Y58" s="169"/>
    </row>
    <row r="59" spans="1:17" s="115" customFormat="1" ht="15">
      <c r="A59" s="106"/>
      <c r="B59" s="107"/>
      <c r="C59" s="108"/>
      <c r="D59" s="109"/>
      <c r="E59" s="109"/>
      <c r="F59" s="109"/>
      <c r="G59" s="109"/>
      <c r="H59" s="110"/>
      <c r="I59" s="111"/>
      <c r="J59" s="112"/>
      <c r="K59" s="113"/>
      <c r="L59" s="109"/>
      <c r="M59" s="109"/>
      <c r="N59" s="110"/>
      <c r="O59" s="113"/>
      <c r="P59" s="114"/>
      <c r="Q59" s="112"/>
    </row>
    <row r="60" spans="1:17" s="115" customFormat="1" ht="15">
      <c r="A60" s="108"/>
      <c r="B60" s="107"/>
      <c r="D60" s="109"/>
      <c r="E60" s="109"/>
      <c r="F60" s="109"/>
      <c r="G60" s="109"/>
      <c r="H60" s="110"/>
      <c r="I60" s="111"/>
      <c r="J60" s="112"/>
      <c r="K60" s="113"/>
      <c r="L60" s="109"/>
      <c r="M60" s="109"/>
      <c r="N60" s="110"/>
      <c r="O60" s="113"/>
      <c r="P60" s="114"/>
      <c r="Q60" s="112"/>
    </row>
    <row r="61" spans="1:24" ht="12.75">
      <c r="A61" s="129"/>
      <c r="O61" s="147"/>
      <c r="Q61" s="170"/>
      <c r="X61" s="140"/>
    </row>
    <row r="62" spans="1:24" ht="13.5">
      <c r="A62" s="184" t="s">
        <v>74</v>
      </c>
      <c r="B62" s="184"/>
      <c r="C62" s="184"/>
      <c r="D62" s="184"/>
      <c r="E62" s="184"/>
      <c r="F62" s="184"/>
      <c r="G62" s="184"/>
      <c r="H62" s="184"/>
      <c r="I62" s="184"/>
      <c r="J62" s="138"/>
      <c r="K62" s="138"/>
      <c r="L62" s="138"/>
      <c r="M62" s="138"/>
      <c r="N62" s="138"/>
      <c r="O62" s="160"/>
      <c r="Q62" s="170"/>
      <c r="R62" s="524" t="s">
        <v>75</v>
      </c>
      <c r="S62" s="524"/>
      <c r="T62" s="524"/>
      <c r="U62" s="524"/>
      <c r="V62" s="524"/>
      <c r="X62" s="140"/>
    </row>
    <row r="63" spans="1:24" ht="12.75">
      <c r="A63" s="184" t="s">
        <v>346</v>
      </c>
      <c r="B63" s="184"/>
      <c r="C63" s="184"/>
      <c r="D63" s="184"/>
      <c r="E63" s="184"/>
      <c r="F63" s="184"/>
      <c r="G63" s="184"/>
      <c r="H63" s="184"/>
      <c r="I63" s="184"/>
      <c r="J63" s="138"/>
      <c r="K63" s="138"/>
      <c r="L63" s="138"/>
      <c r="M63" s="138"/>
      <c r="N63" s="138"/>
      <c r="O63" s="147"/>
      <c r="V63" s="185"/>
      <c r="X63" s="140"/>
    </row>
    <row r="64" spans="15:24" ht="12.75" customHeight="1">
      <c r="O64" s="147"/>
      <c r="R64" s="170"/>
      <c r="S64" s="170"/>
      <c r="T64" s="138" t="s">
        <v>76</v>
      </c>
      <c r="U64" s="170"/>
      <c r="V64" s="138" t="s">
        <v>76</v>
      </c>
      <c r="W64" s="147"/>
      <c r="X64" s="140"/>
    </row>
    <row r="65" spans="6:24" ht="13.5" customHeight="1">
      <c r="F65" s="138" t="s">
        <v>344</v>
      </c>
      <c r="G65" s="138"/>
      <c r="H65" s="138"/>
      <c r="J65" s="138" t="s">
        <v>225</v>
      </c>
      <c r="K65" s="138"/>
      <c r="L65" s="138"/>
      <c r="M65" s="138"/>
      <c r="N65" s="138"/>
      <c r="O65" s="147"/>
      <c r="T65" s="138" t="s">
        <v>345</v>
      </c>
      <c r="V65" s="138" t="s">
        <v>226</v>
      </c>
      <c r="W65" s="147"/>
      <c r="X65" s="140"/>
    </row>
    <row r="66" spans="1:24" ht="12.75" customHeight="1">
      <c r="A66" s="198"/>
      <c r="B66" s="381" t="s">
        <v>43</v>
      </c>
      <c r="C66" s="382" t="s">
        <v>77</v>
      </c>
      <c r="D66" s="384"/>
      <c r="E66" s="384"/>
      <c r="F66" s="384"/>
      <c r="G66" s="384"/>
      <c r="H66" s="384"/>
      <c r="I66" s="384"/>
      <c r="J66" s="385"/>
      <c r="K66" s="385"/>
      <c r="L66" s="385"/>
      <c r="M66" s="385"/>
      <c r="N66" s="385"/>
      <c r="O66" s="147"/>
      <c r="V66" s="138"/>
      <c r="W66" s="123"/>
      <c r="X66" s="148"/>
    </row>
    <row r="67" spans="1:24" ht="13.5">
      <c r="A67" s="198"/>
      <c r="B67" s="198"/>
      <c r="C67" s="198" t="s">
        <v>93</v>
      </c>
      <c r="D67" s="386"/>
      <c r="E67" s="386"/>
      <c r="F67" s="387"/>
      <c r="G67" s="387"/>
      <c r="H67" s="386">
        <f>'ΓΕΝΙΚΗ ΕΚΜΕΤΑΛΛΕΥΣΗ'!L11</f>
        <v>86214432.91999999</v>
      </c>
      <c r="I67" s="388"/>
      <c r="J67" s="386"/>
      <c r="K67" s="386"/>
      <c r="L67" s="386"/>
      <c r="M67" s="386"/>
      <c r="N67" s="386">
        <v>80036946.96000001</v>
      </c>
      <c r="O67" s="138"/>
      <c r="R67" s="136" t="s">
        <v>1013</v>
      </c>
      <c r="T67" s="225">
        <f>H92</f>
        <v>12805982.629999993</v>
      </c>
      <c r="U67" s="162"/>
      <c r="V67" s="162">
        <v>-15304807.36</v>
      </c>
      <c r="X67" s="123"/>
    </row>
    <row r="68" spans="1:24" ht="13.5">
      <c r="A68" s="198"/>
      <c r="B68" s="198"/>
      <c r="C68" s="382" t="s">
        <v>1033</v>
      </c>
      <c r="D68" s="386"/>
      <c r="E68" s="386"/>
      <c r="F68" s="387"/>
      <c r="G68" s="387"/>
      <c r="H68" s="389">
        <f>'Φ.Μερ.2009'!E99</f>
        <v>93694354.6036</v>
      </c>
      <c r="I68" s="384"/>
      <c r="J68" s="386"/>
      <c r="K68" s="386"/>
      <c r="L68" s="386"/>
      <c r="M68" s="386"/>
      <c r="N68" s="389">
        <v>90924227.9931</v>
      </c>
      <c r="O68" s="138"/>
      <c r="R68" s="136" t="s">
        <v>251</v>
      </c>
      <c r="T68" s="162">
        <f>V69</f>
        <v>-32484400.52999999</v>
      </c>
      <c r="V68" s="162">
        <v>-17179593.16999999</v>
      </c>
      <c r="X68" s="123"/>
    </row>
    <row r="69" spans="1:24" ht="14.25" thickBot="1">
      <c r="A69" s="198"/>
      <c r="B69" s="198"/>
      <c r="C69" s="381" t="s">
        <v>94</v>
      </c>
      <c r="D69" s="390"/>
      <c r="E69" s="390"/>
      <c r="F69" s="391"/>
      <c r="G69" s="391"/>
      <c r="H69" s="392">
        <f>H67-H68</f>
        <v>-7479921.6836000085</v>
      </c>
      <c r="I69" s="393"/>
      <c r="J69" s="394"/>
      <c r="K69" s="390"/>
      <c r="L69" s="395"/>
      <c r="M69" s="390"/>
      <c r="N69" s="392">
        <v>-10887281.033099994</v>
      </c>
      <c r="R69" s="151" t="s">
        <v>92</v>
      </c>
      <c r="T69" s="163">
        <f>T67+T68</f>
        <v>-19678417.9</v>
      </c>
      <c r="V69" s="163">
        <v>-32484400.52999999</v>
      </c>
      <c r="X69" s="123"/>
    </row>
    <row r="70" spans="1:24" ht="14.25" thickTop="1">
      <c r="A70" s="198"/>
      <c r="B70" s="198"/>
      <c r="C70" s="382" t="s">
        <v>1034</v>
      </c>
      <c r="D70" s="386"/>
      <c r="E70" s="386"/>
      <c r="F70" s="387"/>
      <c r="G70" s="387"/>
      <c r="H70" s="389">
        <f>'ΓΕΝΙΚΗ ΕΚΜΕΤΑΛΛΕΥΣΗ'!L13</f>
        <v>289148.43000000005</v>
      </c>
      <c r="I70" s="384"/>
      <c r="J70" s="386"/>
      <c r="K70" s="386"/>
      <c r="L70" s="386"/>
      <c r="M70" s="386"/>
      <c r="N70" s="389">
        <v>559537.3399999952</v>
      </c>
      <c r="S70" s="151"/>
      <c r="W70" s="123"/>
      <c r="X70" s="123"/>
    </row>
    <row r="71" spans="1:24" ht="13.5">
      <c r="A71" s="198"/>
      <c r="B71" s="198"/>
      <c r="C71" s="198" t="s">
        <v>96</v>
      </c>
      <c r="D71" s="386"/>
      <c r="E71" s="386"/>
      <c r="F71" s="387"/>
      <c r="G71" s="387"/>
      <c r="H71" s="392">
        <f>SUM(H69:H70)</f>
        <v>-7190773.253600009</v>
      </c>
      <c r="I71" s="388"/>
      <c r="J71" s="386"/>
      <c r="K71" s="386"/>
      <c r="L71" s="386"/>
      <c r="M71" s="386"/>
      <c r="N71" s="392">
        <v>-10327743.693099998</v>
      </c>
      <c r="O71" s="150"/>
      <c r="P71" s="148"/>
      <c r="X71" s="140"/>
    </row>
    <row r="72" spans="1:24" ht="13.5" customHeight="1">
      <c r="A72" s="198"/>
      <c r="B72" s="198"/>
      <c r="C72" s="382" t="s">
        <v>1035</v>
      </c>
      <c r="D72" s="386">
        <f>'Φ.Μερ.2009'!G90</f>
        <v>6586878.4214</v>
      </c>
      <c r="E72" s="386"/>
      <c r="F72" s="387"/>
      <c r="G72" s="387"/>
      <c r="H72" s="396"/>
      <c r="I72" s="384"/>
      <c r="J72" s="386"/>
      <c r="K72" s="386"/>
      <c r="L72" s="386">
        <v>6248165.949400001</v>
      </c>
      <c r="M72" s="386"/>
      <c r="N72" s="396"/>
      <c r="O72" s="147"/>
      <c r="W72" s="123"/>
      <c r="X72" s="161"/>
    </row>
    <row r="73" spans="1:24" ht="12.75" customHeight="1">
      <c r="A73" s="198"/>
      <c r="B73" s="198"/>
      <c r="C73" s="198" t="s">
        <v>353</v>
      </c>
      <c r="D73" s="389">
        <f>'Φ.Μερ.2009'!I90</f>
        <v>103551.595</v>
      </c>
      <c r="E73" s="386"/>
      <c r="F73" s="397">
        <f>SUM(D72:D73)</f>
        <v>6690430.0164</v>
      </c>
      <c r="G73" s="387"/>
      <c r="H73" s="389">
        <f>F72+F73</f>
        <v>6690430.0164</v>
      </c>
      <c r="I73" s="388"/>
      <c r="J73" s="386"/>
      <c r="K73" s="386"/>
      <c r="L73" s="389">
        <v>174589.70750000002</v>
      </c>
      <c r="M73" s="386"/>
      <c r="N73" s="389">
        <v>6422755.656900002</v>
      </c>
      <c r="O73" s="147"/>
      <c r="W73" s="124"/>
      <c r="X73" s="129"/>
    </row>
    <row r="74" spans="1:24" ht="13.5">
      <c r="A74" s="198"/>
      <c r="B74" s="198"/>
      <c r="C74" s="381" t="s">
        <v>98</v>
      </c>
      <c r="D74" s="386"/>
      <c r="E74" s="386"/>
      <c r="F74" s="387"/>
      <c r="G74" s="387"/>
      <c r="H74" s="392">
        <f>H71-H73</f>
        <v>-13881203.270000009</v>
      </c>
      <c r="I74" s="393"/>
      <c r="J74" s="386"/>
      <c r="K74" s="386"/>
      <c r="L74" s="386"/>
      <c r="M74" s="386"/>
      <c r="N74" s="392">
        <v>-16750499.35</v>
      </c>
      <c r="O74" s="160"/>
      <c r="P74" s="129"/>
      <c r="W74" s="148"/>
      <c r="X74" s="161"/>
    </row>
    <row r="75" spans="1:24" ht="13.5">
      <c r="A75" s="198"/>
      <c r="B75" s="198"/>
      <c r="C75" s="382" t="s">
        <v>1036</v>
      </c>
      <c r="D75" s="398"/>
      <c r="E75" s="386"/>
      <c r="F75" s="397">
        <f>'ΓΕΝΙΚΗ ΕΚΜΕΤΑΛΛΕΥΣΗ'!K14</f>
        <v>167094.26</v>
      </c>
      <c r="G75" s="387"/>
      <c r="H75" s="398"/>
      <c r="I75" s="384"/>
      <c r="J75" s="398"/>
      <c r="K75" s="386"/>
      <c r="L75" s="389">
        <v>92403.84</v>
      </c>
      <c r="M75" s="386"/>
      <c r="N75" s="398"/>
      <c r="O75" s="147"/>
      <c r="P75" s="169"/>
      <c r="X75" s="123"/>
    </row>
    <row r="76" spans="1:24" ht="13.5">
      <c r="A76" s="198"/>
      <c r="B76" s="198"/>
      <c r="C76" s="382"/>
      <c r="D76" s="398"/>
      <c r="E76" s="386"/>
      <c r="F76" s="387">
        <f>SUM(F75)</f>
        <v>167094.26</v>
      </c>
      <c r="G76" s="387"/>
      <c r="H76" s="398"/>
      <c r="I76" s="384"/>
      <c r="J76" s="398"/>
      <c r="K76" s="386"/>
      <c r="L76" s="386">
        <v>92403.84</v>
      </c>
      <c r="M76" s="386"/>
      <c r="N76" s="398"/>
      <c r="O76" s="147"/>
      <c r="W76" s="123"/>
      <c r="X76" s="123"/>
    </row>
    <row r="77" spans="1:24" ht="10.5" customHeight="1">
      <c r="A77" s="198"/>
      <c r="B77" s="198"/>
      <c r="C77" s="382"/>
      <c r="D77" s="398"/>
      <c r="E77" s="386"/>
      <c r="F77" s="387"/>
      <c r="G77" s="387"/>
      <c r="H77" s="398"/>
      <c r="I77" s="384"/>
      <c r="J77" s="398"/>
      <c r="K77" s="386"/>
      <c r="L77" s="386"/>
      <c r="M77" s="386"/>
      <c r="N77" s="398"/>
      <c r="O77" s="147"/>
      <c r="R77" s="170"/>
      <c r="S77" s="170"/>
      <c r="T77" s="170"/>
      <c r="U77" s="170"/>
      <c r="V77" s="188"/>
      <c r="W77" s="123"/>
      <c r="X77" s="123"/>
    </row>
    <row r="78" spans="1:25" s="129" customFormat="1" ht="11.25" customHeight="1">
      <c r="A78" s="198"/>
      <c r="B78" s="198"/>
      <c r="C78" s="382" t="s">
        <v>1037</v>
      </c>
      <c r="D78" s="389">
        <f>'ΓΕΝΙΚΗ ΕΚΜΕΤΑΛΛΕΥΣΗ'!D19</f>
        <v>1357.21</v>
      </c>
      <c r="E78" s="386"/>
      <c r="F78" s="399">
        <f>D78</f>
        <v>1357.21</v>
      </c>
      <c r="G78" s="387"/>
      <c r="H78" s="389">
        <f>F76-F78</f>
        <v>165737.05000000002</v>
      </c>
      <c r="I78" s="384"/>
      <c r="J78" s="389">
        <v>933.02</v>
      </c>
      <c r="K78" s="386"/>
      <c r="L78" s="400">
        <v>933.02</v>
      </c>
      <c r="M78" s="386"/>
      <c r="N78" s="389">
        <v>91470.81999999999</v>
      </c>
      <c r="O78" s="160"/>
      <c r="P78" s="123"/>
      <c r="Q78" s="136"/>
      <c r="R78" s="136"/>
      <c r="S78" s="136"/>
      <c r="T78" s="136"/>
      <c r="U78" s="136"/>
      <c r="V78" s="136"/>
      <c r="W78" s="123"/>
      <c r="X78" s="140"/>
      <c r="Y78" s="123"/>
    </row>
    <row r="79" spans="1:24" ht="13.5">
      <c r="A79" s="198"/>
      <c r="B79" s="198"/>
      <c r="C79" s="381" t="s">
        <v>133</v>
      </c>
      <c r="D79" s="386"/>
      <c r="E79" s="386"/>
      <c r="F79" s="387"/>
      <c r="G79" s="387"/>
      <c r="H79" s="392">
        <f>SUM(H74:H78)</f>
        <v>-13715466.220000008</v>
      </c>
      <c r="I79" s="392"/>
      <c r="J79" s="386"/>
      <c r="K79" s="386"/>
      <c r="L79" s="386"/>
      <c r="M79" s="386"/>
      <c r="N79" s="392">
        <v>-16659028.53</v>
      </c>
      <c r="O79" s="147"/>
      <c r="W79" s="123"/>
      <c r="X79" s="140"/>
    </row>
    <row r="80" spans="1:24" ht="13.5">
      <c r="A80" s="198"/>
      <c r="B80" s="381" t="s">
        <v>50</v>
      </c>
      <c r="C80" s="382" t="s">
        <v>100</v>
      </c>
      <c r="D80" s="386"/>
      <c r="E80" s="386"/>
      <c r="F80" s="387"/>
      <c r="G80" s="387"/>
      <c r="H80" s="387"/>
      <c r="I80" s="384"/>
      <c r="J80" s="386"/>
      <c r="K80" s="386"/>
      <c r="L80" s="386"/>
      <c r="M80" s="386"/>
      <c r="N80" s="386"/>
      <c r="O80" s="160"/>
      <c r="R80" s="170"/>
      <c r="S80" s="170"/>
      <c r="T80" s="170"/>
      <c r="U80" s="170"/>
      <c r="V80" s="188"/>
      <c r="W80" s="170"/>
      <c r="X80" s="170"/>
    </row>
    <row r="81" spans="1:24" ht="13.5">
      <c r="A81" s="198"/>
      <c r="B81" s="198"/>
      <c r="C81" s="198" t="s">
        <v>99</v>
      </c>
      <c r="D81" s="388"/>
      <c r="E81" s="386"/>
      <c r="F81" s="398">
        <f>'ΓΕΝΙΚΗ ΕΚΜΕΤΑΛΛΕΥΣΗ'!D32</f>
        <v>1022109.9700000025</v>
      </c>
      <c r="G81" s="387"/>
      <c r="H81" s="387"/>
      <c r="I81" s="388"/>
      <c r="J81" s="386"/>
      <c r="K81" s="386"/>
      <c r="L81" s="398">
        <v>589899.21</v>
      </c>
      <c r="M81" s="386"/>
      <c r="N81" s="386"/>
      <c r="O81" s="147"/>
      <c r="P81" s="169"/>
      <c r="R81" s="170"/>
      <c r="S81" s="170"/>
      <c r="T81" s="170"/>
      <c r="U81" s="170"/>
      <c r="V81" s="188"/>
      <c r="W81" s="185"/>
      <c r="X81" s="185"/>
    </row>
    <row r="82" spans="1:24" ht="13.5">
      <c r="A82" s="198"/>
      <c r="B82" s="198"/>
      <c r="C82" s="198" t="s">
        <v>79</v>
      </c>
      <c r="D82" s="388"/>
      <c r="E82" s="386"/>
      <c r="F82" s="401">
        <f>'ΓΕΝΙΚΗ ΕΚΜΕΤΑΛΛΕΥΣΗ'!D35+'ΓΕΝΙΚΗ ΕΚΜΕΤΑΛΛΕΥΣΗ'!D36</f>
        <v>25855542.759999998</v>
      </c>
      <c r="G82" s="387"/>
      <c r="H82" s="387"/>
      <c r="I82" s="402"/>
      <c r="J82" s="386"/>
      <c r="K82" s="386"/>
      <c r="L82" s="401">
        <v>692808.6499999999</v>
      </c>
      <c r="M82" s="386"/>
      <c r="N82" s="386"/>
      <c r="O82" s="160"/>
      <c r="P82" s="169"/>
      <c r="R82" s="190"/>
      <c r="S82" s="190"/>
      <c r="T82" s="190"/>
      <c r="U82" s="190"/>
      <c r="V82" s="191"/>
      <c r="W82" s="170"/>
      <c r="X82" s="192"/>
    </row>
    <row r="83" spans="1:24" ht="13.5">
      <c r="A83" s="198"/>
      <c r="B83" s="198"/>
      <c r="C83" s="198" t="s">
        <v>253</v>
      </c>
      <c r="D83" s="388"/>
      <c r="E83" s="386"/>
      <c r="F83" s="401">
        <v>0</v>
      </c>
      <c r="G83" s="387"/>
      <c r="H83" s="387"/>
      <c r="I83" s="388"/>
      <c r="J83" s="386"/>
      <c r="K83" s="386"/>
      <c r="L83" s="401">
        <v>353093</v>
      </c>
      <c r="M83" s="386"/>
      <c r="N83" s="386"/>
      <c r="O83" s="147"/>
      <c r="P83" s="169"/>
      <c r="R83" s="193"/>
      <c r="S83" s="193"/>
      <c r="T83" s="193"/>
      <c r="U83" s="193"/>
      <c r="V83" s="193"/>
      <c r="W83" s="194"/>
      <c r="X83" s="192"/>
    </row>
    <row r="84" spans="1:24" ht="13.5">
      <c r="A84" s="198"/>
      <c r="B84" s="198"/>
      <c r="C84" s="198"/>
      <c r="D84" s="386"/>
      <c r="E84" s="386"/>
      <c r="F84" s="403">
        <f>SUM(F81:F83)</f>
        <v>26877652.73</v>
      </c>
      <c r="G84" s="387"/>
      <c r="H84" s="387"/>
      <c r="I84" s="388"/>
      <c r="J84" s="386"/>
      <c r="K84" s="386"/>
      <c r="L84" s="403">
        <v>1635800.8599999999</v>
      </c>
      <c r="M84" s="386"/>
      <c r="N84" s="386"/>
      <c r="O84" s="147"/>
      <c r="Q84" s="139"/>
      <c r="W84" s="138"/>
      <c r="X84" s="192"/>
    </row>
    <row r="85" spans="1:24" ht="13.5">
      <c r="A85" s="198"/>
      <c r="B85" s="198"/>
      <c r="C85" s="198" t="s">
        <v>1038</v>
      </c>
      <c r="D85" s="386"/>
      <c r="E85" s="386"/>
      <c r="F85" s="387"/>
      <c r="G85" s="387"/>
      <c r="H85" s="387"/>
      <c r="I85" s="388"/>
      <c r="J85" s="386"/>
      <c r="K85" s="386"/>
      <c r="L85" s="386"/>
      <c r="M85" s="386"/>
      <c r="N85" s="386"/>
      <c r="O85" s="147"/>
      <c r="Q85" s="139"/>
      <c r="W85" s="138"/>
      <c r="X85" s="123"/>
    </row>
    <row r="86" spans="1:24" ht="13.5">
      <c r="A86" s="198"/>
      <c r="B86" s="198"/>
      <c r="C86" s="198" t="s">
        <v>252</v>
      </c>
      <c r="D86" s="386">
        <f>-'ΓΕΝΙΚΗ ΕΚΜΕΤΑΛΛΕΥΣΗ'!D33</f>
        <v>315844.77</v>
      </c>
      <c r="E86" s="386"/>
      <c r="F86" s="387"/>
      <c r="G86" s="387"/>
      <c r="H86" s="387"/>
      <c r="I86" s="388"/>
      <c r="J86" s="386">
        <v>281579.69</v>
      </c>
      <c r="K86" s="386"/>
      <c r="L86" s="386"/>
      <c r="M86" s="386"/>
      <c r="N86" s="386"/>
      <c r="O86" s="147"/>
      <c r="Q86" s="170"/>
      <c r="W86" s="138"/>
      <c r="X86" s="161"/>
    </row>
    <row r="87" spans="1:24" ht="13.5">
      <c r="A87" s="198"/>
      <c r="B87" s="198"/>
      <c r="C87" s="198" t="s">
        <v>80</v>
      </c>
      <c r="D87" s="389">
        <f>-'ΓΕΝΙΚΗ ΕΚΜΕΤΑΛΛΕΥΣΗ'!D34</f>
        <v>40359.11</v>
      </c>
      <c r="E87" s="386"/>
      <c r="F87" s="397">
        <f>SUM(D86:D87)</f>
        <v>356203.88</v>
      </c>
      <c r="G87" s="387"/>
      <c r="H87" s="397">
        <f>F84-F87</f>
        <v>26521448.85</v>
      </c>
      <c r="I87" s="388"/>
      <c r="J87" s="389">
        <v>0</v>
      </c>
      <c r="K87" s="386"/>
      <c r="L87" s="389">
        <v>281579.69</v>
      </c>
      <c r="M87" s="386"/>
      <c r="N87" s="389">
        <v>1354221.17</v>
      </c>
      <c r="O87" s="147"/>
      <c r="Q87" s="170"/>
      <c r="V87" s="153"/>
      <c r="X87" s="123"/>
    </row>
    <row r="88" spans="1:24" ht="13.5">
      <c r="A88" s="198"/>
      <c r="B88" s="198"/>
      <c r="C88" s="381" t="s">
        <v>365</v>
      </c>
      <c r="D88" s="390"/>
      <c r="E88" s="390"/>
      <c r="F88" s="391"/>
      <c r="G88" s="391"/>
      <c r="H88" s="404">
        <f>SUM(H79:H87)</f>
        <v>12805982.629999993</v>
      </c>
      <c r="I88" s="393"/>
      <c r="J88" s="390"/>
      <c r="K88" s="390"/>
      <c r="L88" s="390"/>
      <c r="M88" s="390"/>
      <c r="N88" s="392">
        <v>-15304807.36</v>
      </c>
      <c r="O88" s="160"/>
      <c r="Q88" s="170"/>
      <c r="V88" s="196"/>
      <c r="W88" s="138"/>
      <c r="X88" s="140"/>
    </row>
    <row r="89" spans="1:24" ht="13.5">
      <c r="A89" s="198"/>
      <c r="B89" s="198"/>
      <c r="C89" s="382" t="s">
        <v>1039</v>
      </c>
      <c r="D89" s="388"/>
      <c r="E89" s="386"/>
      <c r="F89" s="398">
        <f>'ΓΕΝΙΚΗ ΕΚΜΕΤΑΛΛΕΥΣΗ'!D20</f>
        <v>2924948.25</v>
      </c>
      <c r="G89" s="387"/>
      <c r="H89" s="387"/>
      <c r="I89" s="384"/>
      <c r="J89" s="398"/>
      <c r="K89" s="386"/>
      <c r="L89" s="386">
        <v>2857747.34</v>
      </c>
      <c r="M89" s="386"/>
      <c r="N89" s="386"/>
      <c r="Q89" s="170"/>
      <c r="V89" s="142"/>
      <c r="W89" s="123"/>
      <c r="X89" s="123"/>
    </row>
    <row r="90" spans="1:24" ht="13.5">
      <c r="A90" s="198"/>
      <c r="B90" s="198"/>
      <c r="C90" s="198" t="s">
        <v>1040</v>
      </c>
      <c r="D90" s="388"/>
      <c r="E90" s="386"/>
      <c r="F90" s="386"/>
      <c r="G90" s="405"/>
      <c r="H90" s="405"/>
      <c r="I90" s="388"/>
      <c r="J90" s="386"/>
      <c r="K90" s="386"/>
      <c r="L90" s="398"/>
      <c r="M90" s="398"/>
      <c r="N90" s="398"/>
      <c r="O90" s="147"/>
      <c r="Q90" s="170"/>
      <c r="R90" s="197"/>
      <c r="S90" s="197"/>
      <c r="T90" s="197"/>
      <c r="U90" s="197"/>
      <c r="X90" s="123"/>
    </row>
    <row r="91" spans="1:24" ht="13.5">
      <c r="A91" s="198"/>
      <c r="B91" s="198"/>
      <c r="C91" s="198" t="s">
        <v>82</v>
      </c>
      <c r="D91" s="388"/>
      <c r="E91" s="386"/>
      <c r="F91" s="389">
        <f>F89</f>
        <v>2924948.25</v>
      </c>
      <c r="G91" s="387"/>
      <c r="H91" s="397">
        <f>F91-F89</f>
        <v>0</v>
      </c>
      <c r="I91" s="388"/>
      <c r="J91" s="386"/>
      <c r="K91" s="386"/>
      <c r="L91" s="389">
        <v>2857747.34</v>
      </c>
      <c r="M91" s="386"/>
      <c r="N91" s="389">
        <v>0</v>
      </c>
      <c r="O91" s="147"/>
      <c r="Q91" s="170"/>
      <c r="R91" s="130"/>
      <c r="S91" s="130"/>
      <c r="T91" s="130"/>
      <c r="U91" s="130"/>
      <c r="X91" s="123"/>
    </row>
    <row r="92" spans="3:25" s="198" customFormat="1" ht="14.25" thickBot="1">
      <c r="C92" s="381" t="s">
        <v>364</v>
      </c>
      <c r="D92" s="393"/>
      <c r="E92" s="393"/>
      <c r="F92" s="387"/>
      <c r="G92" s="387"/>
      <c r="H92" s="406">
        <f>SUM(H88:H91)</f>
        <v>12805982.629999993</v>
      </c>
      <c r="I92" s="393"/>
      <c r="J92" s="393"/>
      <c r="K92" s="393"/>
      <c r="L92" s="386"/>
      <c r="M92" s="386"/>
      <c r="N92" s="407">
        <v>-15304807.36</v>
      </c>
      <c r="P92" s="169"/>
      <c r="Q92" s="170"/>
      <c r="R92" s="199"/>
      <c r="S92" s="199"/>
      <c r="T92" s="199"/>
      <c r="U92" s="199"/>
      <c r="V92" s="170"/>
      <c r="W92" s="169"/>
      <c r="X92" s="169"/>
      <c r="Y92" s="169"/>
    </row>
    <row r="93" spans="1:25" s="116" customFormat="1" ht="15.75" thickTop="1">
      <c r="A93" s="124"/>
      <c r="B93" s="153"/>
      <c r="C93" s="153"/>
      <c r="D93" s="153"/>
      <c r="E93" s="153"/>
      <c r="F93" s="224"/>
      <c r="G93" s="224"/>
      <c r="H93" s="224"/>
      <c r="I93" s="153"/>
      <c r="J93" s="153"/>
      <c r="K93" s="153"/>
      <c r="L93" s="153"/>
      <c r="M93" s="153"/>
      <c r="N93" s="153"/>
      <c r="O93" s="122"/>
      <c r="P93" s="201"/>
      <c r="Q93" s="118"/>
      <c r="R93" s="202"/>
      <c r="S93" s="202"/>
      <c r="T93" s="202"/>
      <c r="U93" s="202"/>
      <c r="V93" s="119"/>
      <c r="W93" s="120"/>
      <c r="X93" s="121"/>
      <c r="Y93" s="201"/>
    </row>
    <row r="94" spans="1:25" s="117" customFormat="1" ht="15">
      <c r="A94" s="116"/>
      <c r="B94" s="116"/>
      <c r="C94" s="116"/>
      <c r="D94" s="116"/>
      <c r="E94" s="116"/>
      <c r="F94" s="227"/>
      <c r="G94" s="227"/>
      <c r="H94" s="228"/>
      <c r="I94" s="116"/>
      <c r="J94" s="116" t="s">
        <v>1022</v>
      </c>
      <c r="L94" s="116"/>
      <c r="M94" s="116"/>
      <c r="N94" s="200"/>
      <c r="Q94" s="119"/>
      <c r="S94" s="119"/>
      <c r="T94" s="119"/>
      <c r="W94" s="119"/>
      <c r="X94" s="122"/>
      <c r="Y94" s="122"/>
    </row>
    <row r="95" spans="1:25" s="117" customFormat="1" ht="12" customHeight="1">
      <c r="A95" s="116"/>
      <c r="F95" s="228"/>
      <c r="G95" s="228"/>
      <c r="H95" s="228"/>
      <c r="J95" s="203"/>
      <c r="K95" s="204"/>
      <c r="L95" s="118"/>
      <c r="M95" s="204"/>
      <c r="N95" s="205"/>
      <c r="T95" s="119"/>
      <c r="W95" s="119"/>
      <c r="X95" s="122"/>
      <c r="Y95" s="122"/>
    </row>
    <row r="96" spans="1:25" s="117" customFormat="1" ht="15">
      <c r="A96" s="116"/>
      <c r="B96" s="116"/>
      <c r="C96" s="117" t="s">
        <v>136</v>
      </c>
      <c r="F96" s="228"/>
      <c r="G96" s="228"/>
      <c r="H96" s="228"/>
      <c r="J96" s="118"/>
      <c r="K96" s="117" t="s">
        <v>137</v>
      </c>
      <c r="N96" s="118"/>
      <c r="S96" s="119" t="s">
        <v>329</v>
      </c>
      <c r="T96" s="119"/>
      <c r="W96" s="119"/>
      <c r="X96" s="119"/>
      <c r="Y96" s="122"/>
    </row>
    <row r="97" spans="6:25" s="117" customFormat="1" ht="15">
      <c r="F97" s="228"/>
      <c r="G97" s="228"/>
      <c r="H97" s="228"/>
      <c r="L97" s="119"/>
      <c r="N97" s="119"/>
      <c r="R97" s="119"/>
      <c r="S97" s="119"/>
      <c r="T97" s="119"/>
      <c r="W97" s="119"/>
      <c r="X97" s="119"/>
      <c r="Y97" s="122"/>
    </row>
    <row r="98" spans="6:25" s="117" customFormat="1" ht="15">
      <c r="F98" s="228"/>
      <c r="G98" s="228"/>
      <c r="H98" s="228"/>
      <c r="L98" s="119"/>
      <c r="N98" s="119"/>
      <c r="O98" s="119"/>
      <c r="P98" s="122"/>
      <c r="R98" s="119"/>
      <c r="S98" s="119"/>
      <c r="W98" s="119"/>
      <c r="X98" s="119"/>
      <c r="Y98" s="122"/>
    </row>
    <row r="99" spans="1:25" s="116" customFormat="1" ht="15">
      <c r="A99" s="117"/>
      <c r="B99" s="117"/>
      <c r="C99" s="117"/>
      <c r="D99" s="117"/>
      <c r="E99" s="117"/>
      <c r="F99" s="117"/>
      <c r="G99" s="117"/>
      <c r="H99" s="117"/>
      <c r="I99" s="117"/>
      <c r="J99" s="117"/>
      <c r="K99" s="117"/>
      <c r="L99" s="119"/>
      <c r="M99" s="117"/>
      <c r="N99" s="119"/>
      <c r="O99" s="118"/>
      <c r="P99" s="201"/>
      <c r="R99" s="119"/>
      <c r="T99" s="206"/>
      <c r="U99" s="206"/>
      <c r="W99" s="118"/>
      <c r="X99" s="118"/>
      <c r="Y99" s="201"/>
    </row>
    <row r="100" spans="1:25" s="116" customFormat="1" ht="15">
      <c r="A100" s="117"/>
      <c r="B100" s="117"/>
      <c r="C100" s="117" t="s">
        <v>1014</v>
      </c>
      <c r="D100" s="117"/>
      <c r="E100" s="117"/>
      <c r="F100" s="117"/>
      <c r="G100" s="117"/>
      <c r="I100" s="117"/>
      <c r="J100" s="117"/>
      <c r="K100" s="117" t="s">
        <v>139</v>
      </c>
      <c r="N100" s="119"/>
      <c r="O100" s="118"/>
      <c r="P100" s="201"/>
      <c r="R100" s="206"/>
      <c r="S100" s="119" t="s">
        <v>140</v>
      </c>
      <c r="T100" s="206"/>
      <c r="U100" s="206"/>
      <c r="V100" s="206"/>
      <c r="W100" s="118"/>
      <c r="X100" s="118"/>
      <c r="Y100" s="201"/>
    </row>
    <row r="101" spans="1:25" s="115" customFormat="1" ht="15">
      <c r="A101" s="117"/>
      <c r="B101" s="117"/>
      <c r="C101" s="117" t="s">
        <v>1021</v>
      </c>
      <c r="D101" s="117"/>
      <c r="E101" s="117"/>
      <c r="F101" s="117"/>
      <c r="G101" s="117"/>
      <c r="H101" s="116"/>
      <c r="I101" s="117"/>
      <c r="J101" s="119"/>
      <c r="K101" s="117" t="s">
        <v>331</v>
      </c>
      <c r="L101" s="116"/>
      <c r="M101" s="116"/>
      <c r="N101" s="119"/>
      <c r="O101" s="113"/>
      <c r="P101" s="112"/>
      <c r="Q101" s="209"/>
      <c r="R101" s="210"/>
      <c r="S101" s="119" t="s">
        <v>332</v>
      </c>
      <c r="T101" s="210"/>
      <c r="U101" s="210"/>
      <c r="V101" s="210"/>
      <c r="W101" s="211"/>
      <c r="X101" s="211"/>
      <c r="Y101" s="112"/>
    </row>
    <row r="102" spans="1:25" s="136" customFormat="1" ht="15">
      <c r="A102" s="115"/>
      <c r="B102" s="115"/>
      <c r="C102" s="207"/>
      <c r="D102" s="207"/>
      <c r="E102" s="207"/>
      <c r="F102" s="207"/>
      <c r="G102" s="207"/>
      <c r="H102" s="207"/>
      <c r="I102" s="207"/>
      <c r="J102" s="208"/>
      <c r="K102" s="111"/>
      <c r="L102" s="208"/>
      <c r="M102" s="111"/>
      <c r="N102" s="113"/>
      <c r="P102" s="221"/>
      <c r="S102" s="210"/>
      <c r="Y102" s="123"/>
    </row>
    <row r="103" spans="1:25" s="136" customFormat="1" ht="12.75">
      <c r="A103" s="124"/>
      <c r="B103" s="124"/>
      <c r="C103" s="124"/>
      <c r="D103" s="124"/>
      <c r="E103" s="124"/>
      <c r="F103" s="124"/>
      <c r="G103" s="124"/>
      <c r="H103" s="124"/>
      <c r="I103" s="124"/>
      <c r="P103" s="193"/>
      <c r="Y103" s="123"/>
    </row>
    <row r="104" spans="1:25" s="136" customFormat="1" ht="12.75">
      <c r="A104" s="124"/>
      <c r="B104" s="124"/>
      <c r="C104" s="124"/>
      <c r="D104" s="124"/>
      <c r="E104" s="124"/>
      <c r="F104" s="124"/>
      <c r="G104" s="124"/>
      <c r="H104" s="124"/>
      <c r="I104" s="124"/>
      <c r="P104" s="193"/>
      <c r="Y104" s="123"/>
    </row>
    <row r="105" spans="1:25" s="136" customFormat="1" ht="12.75">
      <c r="A105" s="124"/>
      <c r="B105" s="124"/>
      <c r="C105" s="124"/>
      <c r="D105" s="124"/>
      <c r="E105" s="124"/>
      <c r="F105" s="124"/>
      <c r="G105" s="124"/>
      <c r="H105" s="124"/>
      <c r="I105" s="124"/>
      <c r="P105" s="193"/>
      <c r="Y105" s="123"/>
    </row>
    <row r="133" spans="1:30" s="361" customFormat="1" ht="17.25">
      <c r="A133" s="520" t="s">
        <v>1027</v>
      </c>
      <c r="B133" s="520"/>
      <c r="C133" s="520"/>
      <c r="D133" s="520"/>
      <c r="E133" s="520"/>
      <c r="F133" s="520"/>
      <c r="G133" s="520"/>
      <c r="H133" s="520"/>
      <c r="I133" s="520"/>
      <c r="J133" s="520"/>
      <c r="K133" s="520"/>
      <c r="L133" s="520"/>
      <c r="M133" s="520"/>
      <c r="N133" s="520"/>
      <c r="O133" s="520"/>
      <c r="P133" s="520"/>
      <c r="Q133" s="520"/>
      <c r="R133" s="520"/>
      <c r="S133" s="520"/>
      <c r="T133" s="520"/>
      <c r="U133" s="520"/>
      <c r="V133" s="520"/>
      <c r="X133" s="362"/>
      <c r="Y133" s="362"/>
      <c r="Z133" s="362"/>
      <c r="AA133" s="362"/>
      <c r="AB133" s="362"/>
      <c r="AC133" s="363"/>
      <c r="AD133" s="364"/>
    </row>
    <row r="134" spans="1:30" s="361" customFormat="1" ht="17.25">
      <c r="A134" s="520" t="s">
        <v>1023</v>
      </c>
      <c r="B134" s="520"/>
      <c r="C134" s="520"/>
      <c r="D134" s="520"/>
      <c r="E134" s="520"/>
      <c r="F134" s="520"/>
      <c r="G134" s="520"/>
      <c r="H134" s="520"/>
      <c r="I134" s="520"/>
      <c r="J134" s="520"/>
      <c r="K134" s="520"/>
      <c r="L134" s="520"/>
      <c r="M134" s="520"/>
      <c r="N134" s="520"/>
      <c r="O134" s="520"/>
      <c r="P134" s="520"/>
      <c r="Q134" s="520"/>
      <c r="R134" s="520"/>
      <c r="S134" s="520"/>
      <c r="T134" s="520"/>
      <c r="U134" s="520"/>
      <c r="V134" s="520"/>
      <c r="X134" s="362"/>
      <c r="Y134" s="362"/>
      <c r="Z134" s="362"/>
      <c r="AA134" s="362"/>
      <c r="AB134" s="362"/>
      <c r="AC134" s="362"/>
      <c r="AD134" s="365"/>
    </row>
    <row r="135" spans="1:30" s="361" customFormat="1" ht="13.5">
      <c r="A135" s="365"/>
      <c r="B135" s="365"/>
      <c r="C135" s="366"/>
      <c r="D135" s="365"/>
      <c r="E135" s="365"/>
      <c r="F135" s="365"/>
      <c r="G135" s="365"/>
      <c r="H135" s="365"/>
      <c r="I135" s="365"/>
      <c r="J135" s="365"/>
      <c r="K135" s="365"/>
      <c r="L135" s="365"/>
      <c r="M135" s="365"/>
      <c r="N135" s="365"/>
      <c r="O135" s="365"/>
      <c r="P135" s="365"/>
      <c r="Q135" s="365"/>
      <c r="R135" s="365"/>
      <c r="S135" s="365"/>
      <c r="T135" s="365"/>
      <c r="U135" s="365"/>
      <c r="V135" s="365"/>
      <c r="W135" s="363"/>
      <c r="X135" s="363"/>
      <c r="Y135" s="363"/>
      <c r="Z135" s="363"/>
      <c r="AA135" s="363"/>
      <c r="AB135" s="363"/>
      <c r="AC135" s="363"/>
      <c r="AD135" s="365"/>
    </row>
    <row r="136" spans="1:30" s="361" customFormat="1" ht="13.5">
      <c r="A136" s="365"/>
      <c r="B136" s="365"/>
      <c r="C136" s="366"/>
      <c r="D136" s="365"/>
      <c r="E136" s="365"/>
      <c r="F136" s="365"/>
      <c r="G136" s="365"/>
      <c r="H136" s="365"/>
      <c r="I136" s="365"/>
      <c r="J136" s="365"/>
      <c r="K136" s="365"/>
      <c r="L136" s="365"/>
      <c r="M136" s="365"/>
      <c r="N136" s="365"/>
      <c r="O136" s="365"/>
      <c r="P136" s="365"/>
      <c r="Q136" s="365"/>
      <c r="R136" s="365"/>
      <c r="S136" s="365"/>
      <c r="T136" s="365"/>
      <c r="U136" s="365"/>
      <c r="V136" s="365"/>
      <c r="W136" s="363"/>
      <c r="X136" s="363"/>
      <c r="Y136" s="363"/>
      <c r="Z136" s="363"/>
      <c r="AA136" s="363"/>
      <c r="AB136" s="363"/>
      <c r="AC136" s="363"/>
      <c r="AD136" s="365"/>
    </row>
    <row r="137" spans="1:30" s="361" customFormat="1" ht="12" customHeight="1">
      <c r="A137" s="365"/>
      <c r="B137" s="365"/>
      <c r="C137" s="366"/>
      <c r="D137" s="365"/>
      <c r="E137" s="365"/>
      <c r="F137" s="365"/>
      <c r="G137" s="365"/>
      <c r="H137" s="365"/>
      <c r="I137" s="365"/>
      <c r="J137" s="365"/>
      <c r="K137" s="365"/>
      <c r="L137" s="365"/>
      <c r="M137" s="365"/>
      <c r="N137" s="365"/>
      <c r="O137" s="365"/>
      <c r="P137" s="365"/>
      <c r="Q137" s="365"/>
      <c r="R137" s="365"/>
      <c r="S137" s="365"/>
      <c r="T137" s="365"/>
      <c r="U137" s="365"/>
      <c r="V137" s="365"/>
      <c r="W137" s="363"/>
      <c r="X137" s="363"/>
      <c r="Y137" s="363"/>
      <c r="Z137" s="363"/>
      <c r="AA137" s="363"/>
      <c r="AB137" s="363"/>
      <c r="AC137" s="363"/>
      <c r="AD137" s="365"/>
    </row>
    <row r="138" spans="1:30" s="361" customFormat="1" ht="9.75" customHeight="1">
      <c r="A138" s="365"/>
      <c r="B138" s="365"/>
      <c r="C138" s="366"/>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c r="AA138" s="365"/>
      <c r="AB138" s="365"/>
      <c r="AC138" s="365"/>
      <c r="AD138" s="365"/>
    </row>
    <row r="139" spans="1:30" s="361" customFormat="1" ht="17.25">
      <c r="A139" s="520" t="s">
        <v>1024</v>
      </c>
      <c r="B139" s="520"/>
      <c r="C139" s="520"/>
      <c r="D139" s="520"/>
      <c r="E139" s="520"/>
      <c r="F139" s="520"/>
      <c r="G139" s="520"/>
      <c r="H139" s="520"/>
      <c r="I139" s="520"/>
      <c r="J139" s="520"/>
      <c r="K139" s="520"/>
      <c r="L139" s="520"/>
      <c r="M139" s="520"/>
      <c r="N139" s="520"/>
      <c r="O139" s="520"/>
      <c r="P139" s="520"/>
      <c r="Q139" s="520"/>
      <c r="R139" s="520"/>
      <c r="S139" s="520"/>
      <c r="T139" s="520"/>
      <c r="U139" s="520"/>
      <c r="V139" s="520"/>
      <c r="W139" s="367"/>
      <c r="X139" s="362"/>
      <c r="Y139" s="362"/>
      <c r="Z139" s="362"/>
      <c r="AA139" s="362"/>
      <c r="AB139" s="362"/>
      <c r="AC139" s="365"/>
      <c r="AD139" s="365"/>
    </row>
    <row r="140" spans="1:30" s="361" customFormat="1" ht="17.25">
      <c r="A140" s="520" t="s">
        <v>1025</v>
      </c>
      <c r="B140" s="520"/>
      <c r="C140" s="520"/>
      <c r="D140" s="520"/>
      <c r="E140" s="520"/>
      <c r="F140" s="520"/>
      <c r="G140" s="520"/>
      <c r="H140" s="520"/>
      <c r="I140" s="520"/>
      <c r="J140" s="520"/>
      <c r="K140" s="520"/>
      <c r="L140" s="520"/>
      <c r="M140" s="520"/>
      <c r="N140" s="520"/>
      <c r="O140" s="520"/>
      <c r="P140" s="520"/>
      <c r="Q140" s="520"/>
      <c r="R140" s="520"/>
      <c r="S140" s="520"/>
      <c r="T140" s="520"/>
      <c r="U140" s="520"/>
      <c r="V140" s="520"/>
      <c r="W140" s="367"/>
      <c r="X140" s="362"/>
      <c r="Y140" s="362"/>
      <c r="Z140" s="362"/>
      <c r="AA140" s="362"/>
      <c r="AB140" s="362"/>
      <c r="AC140" s="365"/>
      <c r="AD140" s="365"/>
    </row>
    <row r="141" spans="1:24" s="369" customFormat="1" ht="17.25">
      <c r="A141" s="521" t="s">
        <v>1017</v>
      </c>
      <c r="B141" s="521"/>
      <c r="C141" s="521"/>
      <c r="D141" s="521"/>
      <c r="E141" s="521"/>
      <c r="F141" s="521"/>
      <c r="G141" s="521"/>
      <c r="H141" s="521"/>
      <c r="I141" s="521"/>
      <c r="J141" s="521"/>
      <c r="K141" s="521"/>
      <c r="L141" s="521"/>
      <c r="M141" s="521"/>
      <c r="N141" s="521"/>
      <c r="O141" s="521"/>
      <c r="P141" s="521"/>
      <c r="Q141" s="521"/>
      <c r="R141" s="521"/>
      <c r="S141" s="521"/>
      <c r="T141" s="521"/>
      <c r="U141" s="521"/>
      <c r="V141" s="521"/>
      <c r="W141" s="368"/>
      <c r="X141" s="368"/>
    </row>
    <row r="142" spans="1:23" s="369" customFormat="1" ht="17.25">
      <c r="A142" s="522" t="s">
        <v>1018</v>
      </c>
      <c r="B142" s="522"/>
      <c r="C142" s="522"/>
      <c r="D142" s="522"/>
      <c r="E142" s="522"/>
      <c r="F142" s="522"/>
      <c r="G142" s="522"/>
      <c r="H142" s="522"/>
      <c r="I142" s="522"/>
      <c r="J142" s="522"/>
      <c r="K142" s="522"/>
      <c r="L142" s="522"/>
      <c r="M142" s="522"/>
      <c r="N142" s="522"/>
      <c r="O142" s="522"/>
      <c r="P142" s="522"/>
      <c r="Q142" s="522"/>
      <c r="R142" s="522"/>
      <c r="S142" s="522"/>
      <c r="T142" s="522"/>
      <c r="U142" s="522"/>
      <c r="V142" s="522"/>
      <c r="W142" s="522"/>
    </row>
    <row r="143" spans="1:23" s="369" customFormat="1" ht="17.25">
      <c r="A143" s="522" t="s">
        <v>1019</v>
      </c>
      <c r="B143" s="522"/>
      <c r="C143" s="522"/>
      <c r="D143" s="522"/>
      <c r="E143" s="522"/>
      <c r="F143" s="522"/>
      <c r="G143" s="522"/>
      <c r="H143" s="522"/>
      <c r="I143" s="522"/>
      <c r="J143" s="522"/>
      <c r="K143" s="522"/>
      <c r="L143" s="522"/>
      <c r="M143" s="522"/>
      <c r="N143" s="522"/>
      <c r="O143" s="522"/>
      <c r="P143" s="522"/>
      <c r="Q143" s="522"/>
      <c r="R143" s="522"/>
      <c r="S143" s="522"/>
      <c r="T143" s="522"/>
      <c r="U143" s="522"/>
      <c r="V143" s="522"/>
      <c r="W143" s="522"/>
    </row>
    <row r="144" spans="1:23" s="369" customFormat="1" ht="17.25">
      <c r="A144" s="522" t="s">
        <v>1026</v>
      </c>
      <c r="B144" s="522"/>
      <c r="C144" s="522"/>
      <c r="D144" s="522"/>
      <c r="E144" s="522"/>
      <c r="F144" s="522"/>
      <c r="G144" s="522"/>
      <c r="H144" s="522"/>
      <c r="I144" s="522"/>
      <c r="J144" s="522"/>
      <c r="K144" s="522"/>
      <c r="L144" s="522"/>
      <c r="M144" s="522"/>
      <c r="N144" s="522"/>
      <c r="O144" s="522"/>
      <c r="P144" s="522"/>
      <c r="Q144" s="522"/>
      <c r="R144" s="522"/>
      <c r="S144" s="522"/>
      <c r="T144" s="522"/>
      <c r="U144" s="522"/>
      <c r="V144" s="522"/>
      <c r="W144" s="522"/>
    </row>
    <row r="145" spans="2:13" s="369" customFormat="1" ht="13.5" customHeight="1">
      <c r="B145" s="370"/>
      <c r="C145" s="371"/>
      <c r="D145" s="371"/>
      <c r="E145" s="371"/>
      <c r="F145" s="371"/>
      <c r="G145" s="371"/>
      <c r="H145" s="371"/>
      <c r="I145" s="371"/>
      <c r="J145" s="372"/>
      <c r="K145" s="373"/>
      <c r="L145" s="374"/>
      <c r="M145" s="374"/>
    </row>
    <row r="182" ht="11.25">
      <c r="J182" s="352" t="s">
        <v>1017</v>
      </c>
    </row>
    <row r="183" ht="11.25">
      <c r="J183" s="352" t="s">
        <v>1018</v>
      </c>
    </row>
    <row r="184" ht="11.25">
      <c r="J184" s="352" t="s">
        <v>1019</v>
      </c>
    </row>
    <row r="185" ht="11.25">
      <c r="J185" s="352" t="s">
        <v>1020</v>
      </c>
    </row>
  </sheetData>
  <sheetProtection/>
  <mergeCells count="18">
    <mergeCell ref="R62:V62"/>
    <mergeCell ref="A54:V54"/>
    <mergeCell ref="A55:V55"/>
    <mergeCell ref="A56:V56"/>
    <mergeCell ref="A57:V57"/>
    <mergeCell ref="A58:V58"/>
    <mergeCell ref="A1:X1"/>
    <mergeCell ref="A2:V2"/>
    <mergeCell ref="A3:V3"/>
    <mergeCell ref="A4:V4"/>
    <mergeCell ref="A143:W143"/>
    <mergeCell ref="A144:W144"/>
    <mergeCell ref="A133:V133"/>
    <mergeCell ref="A134:V134"/>
    <mergeCell ref="A139:V139"/>
    <mergeCell ref="A140:V140"/>
    <mergeCell ref="A141:V141"/>
    <mergeCell ref="A142:W142"/>
  </mergeCells>
  <printOptions/>
  <pageMargins left="0.5511811023622047" right="0.1968503937007874" top="0.15748031496062992" bottom="0.15748031496062992" header="0.15748031496062992" footer="0.15748031496062992"/>
  <pageSetup horizontalDpi="600" verticalDpi="600" orientation="portrait" paperSize="9" scale="40" r:id="rId2"/>
  <colBreaks count="1" manualBreakCount="1">
    <brk id="23" max="168" man="1"/>
  </colBreaks>
  <drawing r:id="rId1"/>
</worksheet>
</file>

<file path=xl/worksheets/sheet6.xml><?xml version="1.0" encoding="utf-8"?>
<worksheet xmlns="http://schemas.openxmlformats.org/spreadsheetml/2006/main" xmlns:r="http://schemas.openxmlformats.org/officeDocument/2006/relationships">
  <dimension ref="B4:I27"/>
  <sheetViews>
    <sheetView zoomScalePageLayoutView="0" workbookViewId="0" topLeftCell="A1">
      <selection activeCell="D23" sqref="D23"/>
    </sheetView>
  </sheetViews>
  <sheetFormatPr defaultColWidth="9.140625" defaultRowHeight="12.75"/>
  <cols>
    <col min="2" max="2" width="32.28125" style="0" bestFit="1" customWidth="1"/>
    <col min="3" max="3" width="12.7109375" style="0" bestFit="1" customWidth="1"/>
    <col min="4" max="5" width="11.7109375" style="0" bestFit="1" customWidth="1"/>
    <col min="6" max="7" width="12.7109375" style="0" bestFit="1" customWidth="1"/>
    <col min="8" max="9" width="14.7109375" style="0" bestFit="1" customWidth="1"/>
  </cols>
  <sheetData>
    <row r="3" ht="12.75" thickBot="1"/>
    <row r="4" spans="2:7" ht="13.5" thickBot="1">
      <c r="B4" s="233"/>
      <c r="C4" s="234" t="s">
        <v>366</v>
      </c>
      <c r="D4" s="536" t="s">
        <v>367</v>
      </c>
      <c r="E4" s="537"/>
      <c r="F4" s="234" t="s">
        <v>366</v>
      </c>
      <c r="G4" s="234"/>
    </row>
    <row r="5" spans="2:7" ht="13.5" thickBot="1">
      <c r="B5" s="235" t="s">
        <v>368</v>
      </c>
      <c r="C5" s="236" t="s">
        <v>369</v>
      </c>
      <c r="D5" s="536" t="s">
        <v>370</v>
      </c>
      <c r="E5" s="537"/>
      <c r="F5" s="236" t="s">
        <v>369</v>
      </c>
      <c r="G5" s="236"/>
    </row>
    <row r="6" spans="2:7" ht="13.5" thickBot="1">
      <c r="B6" s="235" t="s">
        <v>371</v>
      </c>
      <c r="C6" s="236" t="s">
        <v>372</v>
      </c>
      <c r="D6" s="236" t="s">
        <v>373</v>
      </c>
      <c r="E6" s="236" t="s">
        <v>374</v>
      </c>
      <c r="F6" s="236" t="s">
        <v>375</v>
      </c>
      <c r="G6" s="236"/>
    </row>
    <row r="7" spans="2:7" ht="12.75" thickBot="1">
      <c r="B7" s="237" t="s">
        <v>376</v>
      </c>
      <c r="C7" s="238">
        <v>10262979.3</v>
      </c>
      <c r="D7" s="238"/>
      <c r="E7" s="238"/>
      <c r="F7" s="238">
        <f aca="true" t="shared" si="0" ref="F7:F12">C7+D7-E7</f>
        <v>10262979.3</v>
      </c>
      <c r="G7" s="239"/>
    </row>
    <row r="8" spans="2:9" ht="12.75" thickBot="1">
      <c r="B8" s="237" t="s">
        <v>377</v>
      </c>
      <c r="C8" s="238">
        <v>7918503.85</v>
      </c>
      <c r="D8" s="238">
        <v>4395943.92</v>
      </c>
      <c r="E8" s="238"/>
      <c r="F8" s="238">
        <f t="shared" si="0"/>
        <v>12314447.77</v>
      </c>
      <c r="G8" s="239"/>
      <c r="I8" s="8"/>
    </row>
    <row r="9" spans="2:7" ht="12.75" thickBot="1">
      <c r="B9" s="237" t="s">
        <v>378</v>
      </c>
      <c r="C9" s="238">
        <v>8706722.11</v>
      </c>
      <c r="D9" s="238">
        <v>969759.71</v>
      </c>
      <c r="E9" s="238">
        <v>422204.5800000001</v>
      </c>
      <c r="F9" s="238">
        <f t="shared" si="0"/>
        <v>9254277.24</v>
      </c>
      <c r="G9" s="239"/>
    </row>
    <row r="10" spans="2:7" ht="12.75" thickBot="1">
      <c r="B10" s="237" t="s">
        <v>379</v>
      </c>
      <c r="C10" s="238">
        <v>77855.75</v>
      </c>
      <c r="D10" s="238">
        <v>274533</v>
      </c>
      <c r="E10" s="238"/>
      <c r="F10" s="238">
        <f t="shared" si="0"/>
        <v>352388.75</v>
      </c>
      <c r="G10" s="239"/>
    </row>
    <row r="11" spans="2:7" ht="12.75" thickBot="1">
      <c r="B11" s="237" t="s">
        <v>380</v>
      </c>
      <c r="C11" s="238">
        <v>3200131.01</v>
      </c>
      <c r="D11" s="238">
        <v>368421.33</v>
      </c>
      <c r="E11" s="238">
        <v>195456.79</v>
      </c>
      <c r="F11" s="238">
        <f t="shared" si="0"/>
        <v>3373095.55</v>
      </c>
      <c r="G11" s="239"/>
    </row>
    <row r="12" spans="2:9" ht="12.75" thickBot="1">
      <c r="B12" s="237" t="s">
        <v>381</v>
      </c>
      <c r="C12" s="238">
        <v>4607897.86</v>
      </c>
      <c r="D12" s="238">
        <v>45000</v>
      </c>
      <c r="E12" s="238">
        <v>3900322.12</v>
      </c>
      <c r="F12" s="238">
        <f t="shared" si="0"/>
        <v>752575.7400000002</v>
      </c>
      <c r="G12" s="239"/>
      <c r="I12" s="8"/>
    </row>
    <row r="13" spans="2:7" ht="13.5" thickBot="1">
      <c r="B13" s="235" t="s">
        <v>382</v>
      </c>
      <c r="C13" s="240">
        <f>SUM(C7:C12)</f>
        <v>34774089.879999995</v>
      </c>
      <c r="D13" s="240">
        <f>SUM(D7:D12)</f>
        <v>6053657.96</v>
      </c>
      <c r="E13" s="240">
        <f>SUM(E7:E12)</f>
        <v>4517983.49</v>
      </c>
      <c r="F13" s="240">
        <f>SUM(F7:F12)</f>
        <v>36309764.35</v>
      </c>
      <c r="G13" s="241"/>
    </row>
    <row r="14" spans="2:7" ht="13.5" thickBot="1">
      <c r="B14" s="235"/>
      <c r="C14" s="236" t="s">
        <v>383</v>
      </c>
      <c r="D14" s="536" t="s">
        <v>384</v>
      </c>
      <c r="E14" s="537"/>
      <c r="F14" s="236" t="s">
        <v>383</v>
      </c>
      <c r="G14" s="236" t="s">
        <v>385</v>
      </c>
    </row>
    <row r="15" spans="2:7" ht="13.5" thickBot="1">
      <c r="B15" s="235" t="s">
        <v>368</v>
      </c>
      <c r="C15" s="236" t="s">
        <v>372</v>
      </c>
      <c r="D15" s="536" t="s">
        <v>370</v>
      </c>
      <c r="E15" s="537"/>
      <c r="F15" s="236" t="s">
        <v>375</v>
      </c>
      <c r="G15" s="236" t="s">
        <v>366</v>
      </c>
    </row>
    <row r="16" spans="2:7" ht="13.5" thickBot="1">
      <c r="B16" s="235" t="s">
        <v>371</v>
      </c>
      <c r="C16" s="236" t="s">
        <v>386</v>
      </c>
      <c r="D16" s="236" t="s">
        <v>373</v>
      </c>
      <c r="E16" s="236" t="s">
        <v>374</v>
      </c>
      <c r="F16" s="236" t="s">
        <v>386</v>
      </c>
      <c r="G16" s="236" t="s">
        <v>375</v>
      </c>
    </row>
    <row r="17" spans="2:7" ht="12.75" thickBot="1">
      <c r="B17" s="237" t="s">
        <v>376</v>
      </c>
      <c r="C17" s="242"/>
      <c r="D17" s="242"/>
      <c r="E17" s="242"/>
      <c r="F17" s="242"/>
      <c r="G17" s="238">
        <f aca="true" t="shared" si="1" ref="G17:G22">F7-F17</f>
        <v>10262979.3</v>
      </c>
    </row>
    <row r="18" spans="2:9" ht="12.75" thickBot="1">
      <c r="B18" s="237" t="s">
        <v>377</v>
      </c>
      <c r="C18" s="238">
        <v>1262781.57</v>
      </c>
      <c r="D18" s="238">
        <v>943896.52</v>
      </c>
      <c r="E18" s="238"/>
      <c r="F18" s="238">
        <f>C18+D18-E18</f>
        <v>2206678.09</v>
      </c>
      <c r="G18" s="238">
        <f t="shared" si="1"/>
        <v>10107769.68</v>
      </c>
      <c r="H18" s="243">
        <v>6581113.32</v>
      </c>
      <c r="I18" s="243">
        <f>G18-H18</f>
        <v>3526656.3599999994</v>
      </c>
    </row>
    <row r="19" spans="2:9" ht="12.75" thickBot="1">
      <c r="B19" s="237" t="s">
        <v>378</v>
      </c>
      <c r="C19" s="238">
        <v>3259316.64</v>
      </c>
      <c r="D19" s="238">
        <v>1527402.73</v>
      </c>
      <c r="E19" s="238">
        <v>175095.43</v>
      </c>
      <c r="F19" s="238">
        <f>C19+D19-E19</f>
        <v>4611623.94</v>
      </c>
      <c r="G19" s="238">
        <f t="shared" si="1"/>
        <v>4642653.3</v>
      </c>
      <c r="H19" s="244">
        <v>4642653.3</v>
      </c>
      <c r="I19" s="243">
        <f>G19-H19</f>
        <v>0</v>
      </c>
    </row>
    <row r="20" spans="2:9" ht="12.75" thickBot="1">
      <c r="B20" s="237" t="s">
        <v>379</v>
      </c>
      <c r="C20" s="238">
        <v>31142.23</v>
      </c>
      <c r="D20" s="238">
        <v>52175.53</v>
      </c>
      <c r="E20" s="238"/>
      <c r="F20" s="238">
        <f>C20+D20-E20</f>
        <v>83317.76</v>
      </c>
      <c r="G20" s="238">
        <f t="shared" si="1"/>
        <v>269070.99</v>
      </c>
      <c r="H20" s="243">
        <v>269070.99</v>
      </c>
      <c r="I20" s="243">
        <f>G20-H20</f>
        <v>0</v>
      </c>
    </row>
    <row r="21" spans="2:9" ht="12.75" thickBot="1">
      <c r="B21" s="237" t="s">
        <v>380</v>
      </c>
      <c r="C21" s="238">
        <v>2336026.21</v>
      </c>
      <c r="D21" s="238">
        <v>380912.02</v>
      </c>
      <c r="E21" s="238">
        <v>126721.17</v>
      </c>
      <c r="F21" s="238">
        <f>C21+D21-E21</f>
        <v>2590217.06</v>
      </c>
      <c r="G21" s="238">
        <f t="shared" si="1"/>
        <v>782878.4899999998</v>
      </c>
      <c r="H21" s="243">
        <v>782878.49</v>
      </c>
      <c r="I21" s="243">
        <f>G21-H21</f>
        <v>0</v>
      </c>
    </row>
    <row r="22" spans="2:9" ht="12.75" thickBot="1">
      <c r="B22" s="237" t="s">
        <v>381</v>
      </c>
      <c r="C22" s="242"/>
      <c r="D22" s="242"/>
      <c r="E22" s="242"/>
      <c r="F22" s="238">
        <f>C22+D22-E22</f>
        <v>0</v>
      </c>
      <c r="G22" s="238">
        <f t="shared" si="1"/>
        <v>752575.7400000002</v>
      </c>
      <c r="H22" s="243">
        <v>4652897.86</v>
      </c>
      <c r="I22" s="243">
        <f>G22-H22</f>
        <v>-3900322.12</v>
      </c>
    </row>
    <row r="23" spans="2:7" ht="13.5" thickBot="1">
      <c r="B23" s="235" t="s">
        <v>382</v>
      </c>
      <c r="C23" s="240">
        <f>SUM(C18:C22)</f>
        <v>6889266.65</v>
      </c>
      <c r="D23" s="240">
        <f>SUM(D18:D22)</f>
        <v>2904386.8</v>
      </c>
      <c r="E23" s="240">
        <f>SUM(E18:E22)</f>
        <v>301816.6</v>
      </c>
      <c r="F23" s="240">
        <f>SUM(F18:F22)</f>
        <v>9491836.85</v>
      </c>
      <c r="G23" s="240">
        <f>SUM(G17:G22)</f>
        <v>26817927.5</v>
      </c>
    </row>
    <row r="25" spans="5:7" ht="12.75">
      <c r="E25" s="8"/>
      <c r="G25" s="8"/>
    </row>
    <row r="26" ht="12.75">
      <c r="F26" s="8"/>
    </row>
    <row r="27" spans="3:4" ht="12.75">
      <c r="C27">
        <v>16</v>
      </c>
      <c r="D27" s="8"/>
    </row>
  </sheetData>
  <sheetProtection/>
  <mergeCells count="4">
    <mergeCell ref="D4:E4"/>
    <mergeCell ref="D5:E5"/>
    <mergeCell ref="D14:E14"/>
    <mergeCell ref="D15:E1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112"/>
  <sheetViews>
    <sheetView zoomScale="75" zoomScaleNormal="75" zoomScalePageLayoutView="0" workbookViewId="0" topLeftCell="A1">
      <pane ySplit="3" topLeftCell="BM82" activePane="bottomLeft" state="frozen"/>
      <selection pane="topLeft" activeCell="A1" sqref="A1"/>
      <selection pane="bottomLeft" activeCell="B96" sqref="B96"/>
    </sheetView>
  </sheetViews>
  <sheetFormatPr defaultColWidth="9.140625" defaultRowHeight="12.75"/>
  <cols>
    <col min="1" max="1" width="12.8515625" style="0" customWidth="1"/>
    <col min="2" max="2" width="46.140625" style="0" customWidth="1"/>
    <col min="3" max="3" width="23.00390625" style="0" customWidth="1"/>
    <col min="4" max="6" width="17.28125" style="0" customWidth="1"/>
    <col min="7" max="7" width="16.7109375" style="0" customWidth="1"/>
    <col min="8" max="8" width="17.28125" style="0" customWidth="1"/>
    <col min="9" max="9" width="16.7109375" style="0" customWidth="1"/>
    <col min="10" max="10" width="20.28125" style="0" customWidth="1"/>
    <col min="11" max="11" width="23.28125" style="0" customWidth="1"/>
    <col min="12" max="12" width="20.8515625" style="0" customWidth="1"/>
    <col min="13" max="13" width="23.28125" style="0" customWidth="1"/>
    <col min="14" max="14" width="17.28125" style="0" customWidth="1"/>
  </cols>
  <sheetData>
    <row r="1" spans="1:14" ht="12.75">
      <c r="A1" s="1" t="s">
        <v>1103</v>
      </c>
      <c r="B1" s="6"/>
      <c r="C1" s="279"/>
      <c r="D1" s="279"/>
      <c r="E1" s="279"/>
      <c r="F1" s="4"/>
      <c r="G1" s="279"/>
      <c r="H1" s="4"/>
      <c r="I1" s="279"/>
      <c r="J1" s="4"/>
      <c r="K1" s="279"/>
      <c r="L1" s="4"/>
      <c r="M1" s="279"/>
      <c r="N1" s="4"/>
    </row>
    <row r="2" spans="2:14" ht="12.75">
      <c r="B2" s="2"/>
      <c r="C2" s="80"/>
      <c r="D2" s="80"/>
      <c r="E2" s="80"/>
      <c r="F2" s="5"/>
      <c r="G2" s="80"/>
      <c r="H2" s="5"/>
      <c r="I2" s="80"/>
      <c r="J2" s="5"/>
      <c r="K2" s="80"/>
      <c r="L2" s="5"/>
      <c r="M2" s="80"/>
      <c r="N2" s="5"/>
    </row>
    <row r="3" spans="1:14" ht="53.25">
      <c r="A3" s="3"/>
      <c r="B3" s="3"/>
      <c r="C3" s="286" t="s">
        <v>351</v>
      </c>
      <c r="D3" s="282" t="s">
        <v>228</v>
      </c>
      <c r="E3" s="286" t="s">
        <v>1003</v>
      </c>
      <c r="F3" s="282" t="s">
        <v>996</v>
      </c>
      <c r="G3" s="286" t="s">
        <v>1002</v>
      </c>
      <c r="H3" s="282" t="s">
        <v>997</v>
      </c>
      <c r="I3" s="286" t="s">
        <v>1001</v>
      </c>
      <c r="J3" s="282" t="s">
        <v>998</v>
      </c>
      <c r="K3" s="286" t="s">
        <v>1000</v>
      </c>
      <c r="L3" s="282" t="s">
        <v>999</v>
      </c>
      <c r="M3" s="291">
        <v>2009</v>
      </c>
      <c r="N3" s="292">
        <v>2008</v>
      </c>
    </row>
    <row r="4" spans="1:14" ht="12.75">
      <c r="A4">
        <v>6000090001</v>
      </c>
      <c r="B4" s="2" t="s">
        <v>835</v>
      </c>
      <c r="C4" s="287">
        <v>54449675.91</v>
      </c>
      <c r="D4" s="283">
        <v>0</v>
      </c>
      <c r="E4" s="287">
        <f>C4*90%</f>
        <v>49004708.319</v>
      </c>
      <c r="F4" s="283">
        <f>D4*90%</f>
        <v>0</v>
      </c>
      <c r="G4" s="287">
        <f>C4*10%</f>
        <v>5444967.591</v>
      </c>
      <c r="H4" s="283">
        <f>D4*10%</f>
        <v>0</v>
      </c>
      <c r="I4" s="287"/>
      <c r="J4" s="283"/>
      <c r="K4" s="287"/>
      <c r="L4" s="283"/>
      <c r="M4" s="287">
        <f>K4+I4+G4+E4-C4</f>
        <v>0</v>
      </c>
      <c r="N4" s="283">
        <f>L4+J4+H4+F4-D4</f>
        <v>0</v>
      </c>
    </row>
    <row r="5" spans="1:14" ht="12.75" customHeight="1">
      <c r="A5" s="93">
        <v>6000340002</v>
      </c>
      <c r="B5" s="275" t="s">
        <v>231</v>
      </c>
      <c r="C5" s="288">
        <v>0</v>
      </c>
      <c r="D5" s="283">
        <v>33947.25</v>
      </c>
      <c r="E5" s="288">
        <f aca="true" t="shared" si="0" ref="E5:F7">C5</f>
        <v>0</v>
      </c>
      <c r="F5" s="283">
        <f t="shared" si="0"/>
        <v>33947.25</v>
      </c>
      <c r="G5" s="288"/>
      <c r="H5" s="283"/>
      <c r="I5" s="288"/>
      <c r="J5" s="283"/>
      <c r="K5" s="288"/>
      <c r="L5" s="283"/>
      <c r="M5" s="288">
        <f aca="true" t="shared" si="1" ref="M5:M68">K5+I5+G5+E5-C5</f>
        <v>0</v>
      </c>
      <c r="N5" s="283">
        <f aca="true" t="shared" si="2" ref="N5:N68">L5+J5+H5+F5-D5</f>
        <v>0</v>
      </c>
    </row>
    <row r="6" spans="1:14" ht="12.75" customHeight="1">
      <c r="A6" s="278">
        <v>6000390001</v>
      </c>
      <c r="B6" s="275" t="s">
        <v>1106</v>
      </c>
      <c r="C6" s="288">
        <v>79635.78</v>
      </c>
      <c r="D6" s="283">
        <v>59148.27</v>
      </c>
      <c r="E6" s="288">
        <f t="shared" si="0"/>
        <v>79635.78</v>
      </c>
      <c r="F6" s="283">
        <f t="shared" si="0"/>
        <v>59148.27</v>
      </c>
      <c r="G6" s="288"/>
      <c r="H6" s="283"/>
      <c r="I6" s="288"/>
      <c r="J6" s="283"/>
      <c r="K6" s="288"/>
      <c r="L6" s="283"/>
      <c r="M6" s="288">
        <f t="shared" si="1"/>
        <v>0</v>
      </c>
      <c r="N6" s="283">
        <f t="shared" si="2"/>
        <v>0</v>
      </c>
    </row>
    <row r="7" spans="1:14" ht="12.75" customHeight="1">
      <c r="A7" s="93">
        <v>6000390002</v>
      </c>
      <c r="B7" s="275" t="s">
        <v>1107</v>
      </c>
      <c r="C7" s="288">
        <v>13356.18</v>
      </c>
      <c r="D7" s="283">
        <v>17219.84</v>
      </c>
      <c r="E7" s="288">
        <f t="shared" si="0"/>
        <v>13356.18</v>
      </c>
      <c r="F7" s="283">
        <f t="shared" si="0"/>
        <v>17219.84</v>
      </c>
      <c r="G7" s="288"/>
      <c r="H7" s="283"/>
      <c r="I7" s="288"/>
      <c r="J7" s="283"/>
      <c r="K7" s="288"/>
      <c r="L7" s="283"/>
      <c r="M7" s="288">
        <f t="shared" si="1"/>
        <v>0</v>
      </c>
      <c r="N7" s="283">
        <f t="shared" si="2"/>
        <v>0</v>
      </c>
    </row>
    <row r="8" spans="1:14" ht="12.75" customHeight="1">
      <c r="A8" s="93">
        <v>6000440001</v>
      </c>
      <c r="B8" s="275" t="s">
        <v>1108</v>
      </c>
      <c r="C8" s="288">
        <v>11921.4</v>
      </c>
      <c r="D8" s="283">
        <v>31664.48</v>
      </c>
      <c r="E8" s="288"/>
      <c r="F8" s="283"/>
      <c r="G8" s="288">
        <f>C8</f>
        <v>11921.4</v>
      </c>
      <c r="H8" s="283">
        <f>D8</f>
        <v>31664.48</v>
      </c>
      <c r="I8" s="288"/>
      <c r="J8" s="283"/>
      <c r="K8" s="288"/>
      <c r="L8" s="283"/>
      <c r="M8" s="288">
        <f t="shared" si="1"/>
        <v>0</v>
      </c>
      <c r="N8" s="283">
        <f t="shared" si="2"/>
        <v>0</v>
      </c>
    </row>
    <row r="9" spans="1:14" ht="12.75" customHeight="1">
      <c r="A9" s="93">
        <v>6000670001</v>
      </c>
      <c r="B9" s="275" t="s">
        <v>232</v>
      </c>
      <c r="C9" s="288">
        <v>9216.8</v>
      </c>
      <c r="D9" s="283">
        <v>3887.1</v>
      </c>
      <c r="E9" s="288">
        <f>C9</f>
        <v>9216.8</v>
      </c>
      <c r="F9" s="283">
        <f>D9</f>
        <v>3887.1</v>
      </c>
      <c r="G9" s="288"/>
      <c r="H9" s="283"/>
      <c r="I9" s="288"/>
      <c r="J9" s="283"/>
      <c r="K9" s="288"/>
      <c r="L9" s="283"/>
      <c r="M9" s="288">
        <f t="shared" si="1"/>
        <v>0</v>
      </c>
      <c r="N9" s="283">
        <f t="shared" si="2"/>
        <v>0</v>
      </c>
    </row>
    <row r="10" spans="1:14" ht="12.75" customHeight="1">
      <c r="A10" s="93">
        <v>6000900001</v>
      </c>
      <c r="B10" s="275" t="s">
        <v>233</v>
      </c>
      <c r="C10" s="288">
        <v>677333.47</v>
      </c>
      <c r="D10" s="283">
        <v>50698529.63</v>
      </c>
      <c r="E10" s="288">
        <f>C10*90%</f>
        <v>609600.123</v>
      </c>
      <c r="F10" s="283">
        <f>D10*90%</f>
        <v>45628676.667</v>
      </c>
      <c r="G10" s="288">
        <f>C10*10%</f>
        <v>67733.347</v>
      </c>
      <c r="H10" s="283">
        <f>D10*10%</f>
        <v>5069852.963</v>
      </c>
      <c r="I10" s="288"/>
      <c r="J10" s="283"/>
      <c r="K10" s="288"/>
      <c r="L10" s="283"/>
      <c r="M10" s="288">
        <f t="shared" si="1"/>
        <v>0</v>
      </c>
      <c r="N10" s="283">
        <f t="shared" si="2"/>
        <v>0</v>
      </c>
    </row>
    <row r="11" spans="1:14" ht="12.75" customHeight="1">
      <c r="A11" s="93">
        <v>6001030001</v>
      </c>
      <c r="B11" s="275" t="s">
        <v>1109</v>
      </c>
      <c r="C11" s="288">
        <v>33386.29</v>
      </c>
      <c r="D11" s="283">
        <v>4000.35</v>
      </c>
      <c r="E11" s="288">
        <f aca="true" t="shared" si="3" ref="E11:F20">C11</f>
        <v>33386.29</v>
      </c>
      <c r="F11" s="283">
        <f t="shared" si="3"/>
        <v>4000.35</v>
      </c>
      <c r="G11" s="288"/>
      <c r="H11" s="283"/>
      <c r="I11" s="288"/>
      <c r="J11" s="283"/>
      <c r="K11" s="288"/>
      <c r="L11" s="283"/>
      <c r="M11" s="288">
        <f t="shared" si="1"/>
        <v>0</v>
      </c>
      <c r="N11" s="283">
        <f t="shared" si="2"/>
        <v>0</v>
      </c>
    </row>
    <row r="12" spans="1:14" ht="12.75" customHeight="1">
      <c r="A12" s="93">
        <v>6001060001</v>
      </c>
      <c r="B12" s="275" t="s">
        <v>1110</v>
      </c>
      <c r="C12" s="288">
        <v>15162.25</v>
      </c>
      <c r="D12" s="283">
        <v>10664.59</v>
      </c>
      <c r="E12" s="288">
        <f t="shared" si="3"/>
        <v>15162.25</v>
      </c>
      <c r="F12" s="283">
        <f t="shared" si="3"/>
        <v>10664.59</v>
      </c>
      <c r="G12" s="288"/>
      <c r="H12" s="283"/>
      <c r="I12" s="288"/>
      <c r="J12" s="283"/>
      <c r="K12" s="288"/>
      <c r="L12" s="283"/>
      <c r="M12" s="288">
        <f t="shared" si="1"/>
        <v>0</v>
      </c>
      <c r="N12" s="283">
        <f t="shared" si="2"/>
        <v>0</v>
      </c>
    </row>
    <row r="13" spans="1:14" ht="12.75" customHeight="1">
      <c r="A13" s="93">
        <v>6001060002</v>
      </c>
      <c r="B13" s="275" t="s">
        <v>1111</v>
      </c>
      <c r="C13" s="288">
        <v>9298.32</v>
      </c>
      <c r="D13" s="283">
        <v>7765.55</v>
      </c>
      <c r="E13" s="288">
        <f t="shared" si="3"/>
        <v>9298.32</v>
      </c>
      <c r="F13" s="283">
        <f t="shared" si="3"/>
        <v>7765.55</v>
      </c>
      <c r="G13" s="288"/>
      <c r="H13" s="283"/>
      <c r="I13" s="288"/>
      <c r="J13" s="283"/>
      <c r="K13" s="288"/>
      <c r="L13" s="283"/>
      <c r="M13" s="288">
        <f t="shared" si="1"/>
        <v>0</v>
      </c>
      <c r="N13" s="283">
        <f t="shared" si="2"/>
        <v>0</v>
      </c>
    </row>
    <row r="14" spans="1:14" ht="12.75" customHeight="1">
      <c r="A14" s="93">
        <v>6001270001</v>
      </c>
      <c r="B14" s="275" t="s">
        <v>1112</v>
      </c>
      <c r="C14" s="288">
        <v>105795.4</v>
      </c>
      <c r="D14" s="283">
        <v>78302.6</v>
      </c>
      <c r="E14" s="288">
        <f t="shared" si="3"/>
        <v>105795.4</v>
      </c>
      <c r="F14" s="283">
        <f t="shared" si="3"/>
        <v>78302.6</v>
      </c>
      <c r="G14" s="288"/>
      <c r="H14" s="283"/>
      <c r="I14" s="288"/>
      <c r="J14" s="283"/>
      <c r="K14" s="288"/>
      <c r="L14" s="283"/>
      <c r="M14" s="288">
        <f t="shared" si="1"/>
        <v>0</v>
      </c>
      <c r="N14" s="283">
        <f t="shared" si="2"/>
        <v>0</v>
      </c>
    </row>
    <row r="15" spans="1:14" ht="12.75" customHeight="1">
      <c r="A15" s="93">
        <v>6001270002</v>
      </c>
      <c r="B15" s="275" t="s">
        <v>1113</v>
      </c>
      <c r="C15" s="288">
        <v>65142.47</v>
      </c>
      <c r="D15" s="283">
        <v>58295.2</v>
      </c>
      <c r="E15" s="288">
        <f t="shared" si="3"/>
        <v>65142.47</v>
      </c>
      <c r="F15" s="283">
        <f t="shared" si="3"/>
        <v>58295.2</v>
      </c>
      <c r="G15" s="288"/>
      <c r="H15" s="283"/>
      <c r="I15" s="288"/>
      <c r="J15" s="283"/>
      <c r="K15" s="288"/>
      <c r="L15" s="283"/>
      <c r="M15" s="288">
        <f t="shared" si="1"/>
        <v>0</v>
      </c>
      <c r="N15" s="283">
        <f t="shared" si="2"/>
        <v>0</v>
      </c>
    </row>
    <row r="16" spans="1:14" ht="12.75" customHeight="1">
      <c r="A16" s="93">
        <v>6002020001</v>
      </c>
      <c r="B16" s="275" t="s">
        <v>1114</v>
      </c>
      <c r="C16" s="288">
        <v>783875.77</v>
      </c>
      <c r="D16" s="283">
        <v>555543.05</v>
      </c>
      <c r="E16" s="288">
        <f t="shared" si="3"/>
        <v>783875.77</v>
      </c>
      <c r="F16" s="283">
        <f t="shared" si="3"/>
        <v>555543.05</v>
      </c>
      <c r="G16" s="288"/>
      <c r="H16" s="283"/>
      <c r="I16" s="288"/>
      <c r="J16" s="283"/>
      <c r="K16" s="288"/>
      <c r="L16" s="283"/>
      <c r="M16" s="288">
        <f t="shared" si="1"/>
        <v>0</v>
      </c>
      <c r="N16" s="283">
        <f t="shared" si="2"/>
        <v>0</v>
      </c>
    </row>
    <row r="17" spans="1:14" ht="12.75" customHeight="1">
      <c r="A17" s="93">
        <v>6020000001</v>
      </c>
      <c r="B17" s="275" t="s">
        <v>1115</v>
      </c>
      <c r="C17" s="288">
        <v>0</v>
      </c>
      <c r="D17" s="283">
        <v>3287.29</v>
      </c>
      <c r="E17" s="288">
        <f t="shared" si="3"/>
        <v>0</v>
      </c>
      <c r="F17" s="283">
        <f t="shared" si="3"/>
        <v>3287.29</v>
      </c>
      <c r="G17" s="288"/>
      <c r="H17" s="283"/>
      <c r="I17" s="288"/>
      <c r="J17" s="283"/>
      <c r="K17" s="288"/>
      <c r="L17" s="283"/>
      <c r="M17" s="288">
        <f t="shared" si="1"/>
        <v>0</v>
      </c>
      <c r="N17" s="283">
        <f t="shared" si="2"/>
        <v>0</v>
      </c>
    </row>
    <row r="18" spans="1:14" ht="12.75" customHeight="1">
      <c r="A18" s="93">
        <v>6021000001</v>
      </c>
      <c r="B18" s="275" t="s">
        <v>1116</v>
      </c>
      <c r="C18" s="288">
        <v>168819.97</v>
      </c>
      <c r="D18" s="283">
        <v>129169.94</v>
      </c>
      <c r="E18" s="288">
        <f t="shared" si="3"/>
        <v>168819.97</v>
      </c>
      <c r="F18" s="283">
        <f t="shared" si="3"/>
        <v>129169.94</v>
      </c>
      <c r="G18" s="288"/>
      <c r="H18" s="283"/>
      <c r="I18" s="288"/>
      <c r="J18" s="283"/>
      <c r="K18" s="288"/>
      <c r="L18" s="283"/>
      <c r="M18" s="288">
        <f t="shared" si="1"/>
        <v>0</v>
      </c>
      <c r="N18" s="283">
        <f t="shared" si="2"/>
        <v>0</v>
      </c>
    </row>
    <row r="19" spans="1:14" ht="12.75" customHeight="1">
      <c r="A19" s="93">
        <v>6021010001</v>
      </c>
      <c r="B19" s="275" t="s">
        <v>1117</v>
      </c>
      <c r="C19" s="288">
        <v>153144.92</v>
      </c>
      <c r="D19" s="283">
        <v>96915.47</v>
      </c>
      <c r="E19" s="288">
        <f t="shared" si="3"/>
        <v>153144.92</v>
      </c>
      <c r="F19" s="283">
        <f t="shared" si="3"/>
        <v>96915.47</v>
      </c>
      <c r="G19" s="288"/>
      <c r="H19" s="283"/>
      <c r="I19" s="288"/>
      <c r="J19" s="283"/>
      <c r="K19" s="288"/>
      <c r="L19" s="283"/>
      <c r="M19" s="288">
        <f t="shared" si="1"/>
        <v>0</v>
      </c>
      <c r="N19" s="283">
        <f t="shared" si="2"/>
        <v>0</v>
      </c>
    </row>
    <row r="20" spans="1:14" ht="12.75" customHeight="1">
      <c r="A20" s="93">
        <v>6050050001</v>
      </c>
      <c r="B20" s="275" t="s">
        <v>1118</v>
      </c>
      <c r="C20" s="288">
        <v>126278.45</v>
      </c>
      <c r="D20" s="283">
        <v>105555.76</v>
      </c>
      <c r="E20" s="288">
        <f t="shared" si="3"/>
        <v>126278.45</v>
      </c>
      <c r="F20" s="283">
        <f t="shared" si="3"/>
        <v>105555.76</v>
      </c>
      <c r="G20" s="288"/>
      <c r="H20" s="283"/>
      <c r="I20" s="288"/>
      <c r="J20" s="283"/>
      <c r="K20" s="288"/>
      <c r="L20" s="283"/>
      <c r="M20" s="288">
        <f t="shared" si="1"/>
        <v>0</v>
      </c>
      <c r="N20" s="283">
        <f t="shared" si="2"/>
        <v>0</v>
      </c>
    </row>
    <row r="21" spans="1:14" ht="12.75" customHeight="1">
      <c r="A21" s="93">
        <v>6050110001</v>
      </c>
      <c r="B21" s="275" t="s">
        <v>1119</v>
      </c>
      <c r="C21" s="288">
        <v>0</v>
      </c>
      <c r="D21" s="283">
        <v>178.5</v>
      </c>
      <c r="E21" s="288"/>
      <c r="F21" s="283"/>
      <c r="G21" s="288">
        <f>C21</f>
        <v>0</v>
      </c>
      <c r="H21" s="283">
        <f>D21</f>
        <v>178.5</v>
      </c>
      <c r="I21" s="288"/>
      <c r="J21" s="283"/>
      <c r="K21" s="288"/>
      <c r="L21" s="283"/>
      <c r="M21" s="288">
        <f t="shared" si="1"/>
        <v>0</v>
      </c>
      <c r="N21" s="283">
        <f t="shared" si="2"/>
        <v>0</v>
      </c>
    </row>
    <row r="22" spans="1:14" ht="12.75" customHeight="1">
      <c r="A22" s="93">
        <v>6050120001</v>
      </c>
      <c r="B22" s="275" t="s">
        <v>234</v>
      </c>
      <c r="C22" s="288">
        <v>2000</v>
      </c>
      <c r="D22" s="283">
        <v>3000</v>
      </c>
      <c r="E22" s="288"/>
      <c r="F22" s="283"/>
      <c r="G22" s="288"/>
      <c r="H22" s="283"/>
      <c r="I22" s="288">
        <f>C22</f>
        <v>2000</v>
      </c>
      <c r="J22" s="283">
        <f>D22</f>
        <v>3000</v>
      </c>
      <c r="K22" s="288"/>
      <c r="L22" s="283"/>
      <c r="M22" s="288">
        <f t="shared" si="1"/>
        <v>0</v>
      </c>
      <c r="N22" s="283">
        <f t="shared" si="2"/>
        <v>0</v>
      </c>
    </row>
    <row r="23" spans="1:14" ht="12.75" customHeight="1">
      <c r="A23" s="93">
        <v>6050200001</v>
      </c>
      <c r="B23" s="275" t="s">
        <v>1120</v>
      </c>
      <c r="C23" s="288">
        <v>0</v>
      </c>
      <c r="D23" s="283">
        <v>27080.82</v>
      </c>
      <c r="E23" s="288"/>
      <c r="F23" s="283"/>
      <c r="G23" s="288">
        <f>C23</f>
        <v>0</v>
      </c>
      <c r="H23" s="283">
        <f>D23</f>
        <v>27080.82</v>
      </c>
      <c r="I23" s="288"/>
      <c r="J23" s="283"/>
      <c r="K23" s="288"/>
      <c r="L23" s="283"/>
      <c r="M23" s="288">
        <f t="shared" si="1"/>
        <v>0</v>
      </c>
      <c r="N23" s="283">
        <f t="shared" si="2"/>
        <v>0</v>
      </c>
    </row>
    <row r="24" spans="1:14" ht="12.75" customHeight="1">
      <c r="A24" s="93">
        <v>6050240001</v>
      </c>
      <c r="B24" s="275" t="s">
        <v>847</v>
      </c>
      <c r="C24" s="288">
        <v>1000</v>
      </c>
      <c r="D24" s="283">
        <v>0</v>
      </c>
      <c r="E24" s="288"/>
      <c r="F24" s="283"/>
      <c r="G24" s="288"/>
      <c r="H24" s="283"/>
      <c r="I24" s="288">
        <f>C24</f>
        <v>1000</v>
      </c>
      <c r="J24" s="283"/>
      <c r="K24" s="288"/>
      <c r="L24" s="283"/>
      <c r="M24" s="288">
        <f t="shared" si="1"/>
        <v>0</v>
      </c>
      <c r="N24" s="283">
        <f t="shared" si="2"/>
        <v>0</v>
      </c>
    </row>
    <row r="25" spans="1:14" ht="12.75" customHeight="1">
      <c r="A25" s="93">
        <v>6050310001</v>
      </c>
      <c r="B25" s="275" t="s">
        <v>1121</v>
      </c>
      <c r="C25" s="288">
        <v>229643.68</v>
      </c>
      <c r="D25" s="283">
        <v>233016.13</v>
      </c>
      <c r="E25" s="288">
        <f>C25-I25-G25</f>
        <v>229643.68</v>
      </c>
      <c r="F25" s="283">
        <f>D25-J25-H25</f>
        <v>233016.13</v>
      </c>
      <c r="G25" s="288"/>
      <c r="H25" s="283"/>
      <c r="I25" s="288"/>
      <c r="J25" s="283"/>
      <c r="K25" s="288"/>
      <c r="L25" s="283"/>
      <c r="M25" s="288">
        <f t="shared" si="1"/>
        <v>0</v>
      </c>
      <c r="N25" s="283">
        <f t="shared" si="2"/>
        <v>0</v>
      </c>
    </row>
    <row r="26" spans="1:14" ht="12.75" customHeight="1">
      <c r="A26" s="93">
        <v>6050600001</v>
      </c>
      <c r="B26" s="275" t="s">
        <v>1122</v>
      </c>
      <c r="C26" s="288">
        <v>5722.73</v>
      </c>
      <c r="D26" s="283">
        <v>9772.62</v>
      </c>
      <c r="E26" s="288"/>
      <c r="F26" s="283"/>
      <c r="G26" s="288"/>
      <c r="H26" s="283"/>
      <c r="I26" s="288">
        <f>C26</f>
        <v>5722.73</v>
      </c>
      <c r="J26" s="283">
        <f>D26</f>
        <v>9772.62</v>
      </c>
      <c r="K26" s="288"/>
      <c r="L26" s="283"/>
      <c r="M26" s="288">
        <f t="shared" si="1"/>
        <v>0</v>
      </c>
      <c r="N26" s="283">
        <f t="shared" si="2"/>
        <v>0</v>
      </c>
    </row>
    <row r="27" spans="1:14" ht="12.75" customHeight="1">
      <c r="A27" s="7"/>
      <c r="B27" s="276"/>
      <c r="C27" s="289">
        <f>SUM(C4:C26)</f>
        <v>56940409.78999999</v>
      </c>
      <c r="D27" s="284">
        <f aca="true" t="shared" si="4" ref="D27:N27">SUM(D4:D26)</f>
        <v>52166944.44</v>
      </c>
      <c r="E27" s="289">
        <f t="shared" si="4"/>
        <v>51407064.722</v>
      </c>
      <c r="F27" s="284">
        <f t="shared" si="4"/>
        <v>47025395.057000004</v>
      </c>
      <c r="G27" s="289">
        <f t="shared" si="4"/>
        <v>5524622.338</v>
      </c>
      <c r="H27" s="284">
        <f t="shared" si="4"/>
        <v>5128776.763000001</v>
      </c>
      <c r="I27" s="289">
        <f t="shared" si="4"/>
        <v>8722.73</v>
      </c>
      <c r="J27" s="284">
        <f t="shared" si="4"/>
        <v>12772.62</v>
      </c>
      <c r="K27" s="289">
        <f t="shared" si="4"/>
        <v>0</v>
      </c>
      <c r="L27" s="284">
        <f t="shared" si="4"/>
        <v>0</v>
      </c>
      <c r="M27" s="289">
        <f t="shared" si="4"/>
        <v>0</v>
      </c>
      <c r="N27" s="284">
        <f t="shared" si="4"/>
        <v>0</v>
      </c>
    </row>
    <row r="28" spans="1:14" ht="12.75" customHeight="1">
      <c r="A28" s="93">
        <v>6101000001</v>
      </c>
      <c r="B28" s="275" t="s">
        <v>235</v>
      </c>
      <c r="C28" s="288">
        <v>39972.42</v>
      </c>
      <c r="D28" s="283">
        <v>42754.65</v>
      </c>
      <c r="E28" s="288"/>
      <c r="F28" s="283"/>
      <c r="G28" s="288">
        <f>C28</f>
        <v>39972.42</v>
      </c>
      <c r="H28" s="283">
        <f>D28</f>
        <v>42754.65</v>
      </c>
      <c r="I28" s="288"/>
      <c r="J28" s="283"/>
      <c r="K28" s="288"/>
      <c r="L28" s="283"/>
      <c r="M28" s="288">
        <f t="shared" si="1"/>
        <v>0</v>
      </c>
      <c r="N28" s="283">
        <f t="shared" si="2"/>
        <v>0</v>
      </c>
    </row>
    <row r="29" spans="1:14" ht="12.75" customHeight="1">
      <c r="A29" s="93">
        <v>6101020001</v>
      </c>
      <c r="B29" s="275" t="s">
        <v>853</v>
      </c>
      <c r="C29" s="288">
        <v>9544.48</v>
      </c>
      <c r="D29" s="283"/>
      <c r="E29" s="288"/>
      <c r="F29" s="283"/>
      <c r="G29" s="288">
        <f>C29</f>
        <v>9544.48</v>
      </c>
      <c r="H29" s="283"/>
      <c r="I29" s="288"/>
      <c r="J29" s="283"/>
      <c r="K29" s="288"/>
      <c r="L29" s="283"/>
      <c r="M29" s="288">
        <f t="shared" si="1"/>
        <v>0</v>
      </c>
      <c r="N29" s="283">
        <f t="shared" si="2"/>
        <v>0</v>
      </c>
    </row>
    <row r="30" spans="1:14" ht="12.75" customHeight="1">
      <c r="A30" s="93">
        <v>6100190002</v>
      </c>
      <c r="B30" s="275" t="s">
        <v>851</v>
      </c>
      <c r="C30" s="288">
        <v>257412.54</v>
      </c>
      <c r="D30" s="283"/>
      <c r="E30" s="288">
        <f>C30</f>
        <v>257412.54</v>
      </c>
      <c r="F30" s="283"/>
      <c r="G30" s="288"/>
      <c r="H30" s="283"/>
      <c r="I30" s="288"/>
      <c r="J30" s="283"/>
      <c r="K30" s="288"/>
      <c r="L30" s="283"/>
      <c r="M30" s="288">
        <f t="shared" si="1"/>
        <v>0</v>
      </c>
      <c r="N30" s="283">
        <f t="shared" si="2"/>
        <v>0</v>
      </c>
    </row>
    <row r="31" spans="1:14" ht="12.75" customHeight="1">
      <c r="A31" s="93">
        <v>6191000001</v>
      </c>
      <c r="B31" s="275" t="s">
        <v>1125</v>
      </c>
      <c r="C31" s="288">
        <v>206133.74</v>
      </c>
      <c r="D31" s="283">
        <v>164343.42</v>
      </c>
      <c r="E31" s="288">
        <f>C31</f>
        <v>206133.74</v>
      </c>
      <c r="F31" s="283">
        <f>D31</f>
        <v>164343.42</v>
      </c>
      <c r="G31" s="288"/>
      <c r="H31" s="283"/>
      <c r="I31" s="288"/>
      <c r="J31" s="283"/>
      <c r="K31" s="288"/>
      <c r="L31" s="283"/>
      <c r="M31" s="288">
        <f t="shared" si="1"/>
        <v>0</v>
      </c>
      <c r="N31" s="283">
        <f t="shared" si="2"/>
        <v>0</v>
      </c>
    </row>
    <row r="32" spans="1:14" ht="12.75" customHeight="1">
      <c r="A32" s="93">
        <v>6192000001</v>
      </c>
      <c r="B32" s="275" t="s">
        <v>1126</v>
      </c>
      <c r="C32" s="288">
        <v>0</v>
      </c>
      <c r="D32" s="283">
        <v>73460.75</v>
      </c>
      <c r="E32" s="288">
        <f>C32</f>
        <v>0</v>
      </c>
      <c r="F32" s="283">
        <f>D32</f>
        <v>73460.75</v>
      </c>
      <c r="G32" s="288"/>
      <c r="H32" s="283"/>
      <c r="I32" s="288"/>
      <c r="J32" s="283"/>
      <c r="K32" s="288"/>
      <c r="L32" s="283"/>
      <c r="M32" s="288">
        <f t="shared" si="1"/>
        <v>0</v>
      </c>
      <c r="N32" s="283">
        <f t="shared" si="2"/>
        <v>0</v>
      </c>
    </row>
    <row r="33" spans="1:14" ht="12.75" customHeight="1">
      <c r="A33" s="93">
        <v>6198060001</v>
      </c>
      <c r="B33" s="275" t="s">
        <v>1127</v>
      </c>
      <c r="C33" s="288">
        <v>127148.15</v>
      </c>
      <c r="D33" s="283">
        <v>96073.19</v>
      </c>
      <c r="E33" s="288">
        <f>C33-G33</f>
        <v>63574.075</v>
      </c>
      <c r="F33" s="283">
        <f>D33-H33</f>
        <v>48036.595</v>
      </c>
      <c r="G33" s="288">
        <f>C33/2</f>
        <v>63574.075</v>
      </c>
      <c r="H33" s="283">
        <f>D33/2</f>
        <v>48036.595</v>
      </c>
      <c r="I33" s="288"/>
      <c r="J33" s="283"/>
      <c r="K33" s="288"/>
      <c r="L33" s="283"/>
      <c r="M33" s="288">
        <f t="shared" si="1"/>
        <v>0</v>
      </c>
      <c r="N33" s="283">
        <f t="shared" si="2"/>
        <v>0</v>
      </c>
    </row>
    <row r="34" spans="1:14" ht="12.75" customHeight="1">
      <c r="A34" s="93">
        <v>6198090001</v>
      </c>
      <c r="B34" s="275" t="s">
        <v>236</v>
      </c>
      <c r="C34" s="288">
        <v>0</v>
      </c>
      <c r="D34" s="283">
        <v>5900</v>
      </c>
      <c r="E34" s="288"/>
      <c r="F34" s="283"/>
      <c r="G34" s="288">
        <f>C34</f>
        <v>0</v>
      </c>
      <c r="H34" s="283">
        <f>D34</f>
        <v>5900</v>
      </c>
      <c r="I34" s="288"/>
      <c r="J34" s="283"/>
      <c r="K34" s="288"/>
      <c r="L34" s="283"/>
      <c r="M34" s="288">
        <f t="shared" si="1"/>
        <v>0</v>
      </c>
      <c r="N34" s="283">
        <f t="shared" si="2"/>
        <v>0</v>
      </c>
    </row>
    <row r="35" spans="1:14" ht="12.75" customHeight="1">
      <c r="A35" s="93">
        <v>6198190001</v>
      </c>
      <c r="B35" s="275" t="s">
        <v>237</v>
      </c>
      <c r="C35" s="288">
        <v>15000</v>
      </c>
      <c r="D35" s="283">
        <v>8216.28</v>
      </c>
      <c r="E35" s="288"/>
      <c r="F35" s="283"/>
      <c r="G35" s="288">
        <f>C35</f>
        <v>15000</v>
      </c>
      <c r="H35" s="283">
        <f>D35</f>
        <v>8216.28</v>
      </c>
      <c r="I35" s="288"/>
      <c r="J35" s="283"/>
      <c r="K35" s="288"/>
      <c r="L35" s="283"/>
      <c r="M35" s="288">
        <f t="shared" si="1"/>
        <v>0</v>
      </c>
      <c r="N35" s="283">
        <f t="shared" si="2"/>
        <v>0</v>
      </c>
    </row>
    <row r="36" spans="1:14" ht="12.75" customHeight="1">
      <c r="A36" s="93">
        <v>6198190002</v>
      </c>
      <c r="B36" s="275" t="s">
        <v>856</v>
      </c>
      <c r="C36" s="288">
        <v>502502.49</v>
      </c>
      <c r="D36" s="283">
        <v>0</v>
      </c>
      <c r="E36" s="288">
        <f>C36</f>
        <v>502502.49</v>
      </c>
      <c r="F36" s="283"/>
      <c r="G36" s="288"/>
      <c r="H36" s="283"/>
      <c r="I36" s="288"/>
      <c r="J36" s="283"/>
      <c r="K36" s="288"/>
      <c r="L36" s="283"/>
      <c r="M36" s="288">
        <f t="shared" si="1"/>
        <v>0</v>
      </c>
      <c r="N36" s="283">
        <f t="shared" si="2"/>
        <v>0</v>
      </c>
    </row>
    <row r="37" spans="1:14" ht="12.75" customHeight="1">
      <c r="A37" s="7"/>
      <c r="B37" s="276"/>
      <c r="C37" s="289">
        <f>SUM(C28:C36)</f>
        <v>1157713.8199999998</v>
      </c>
      <c r="D37" s="284">
        <f aca="true" t="shared" si="5" ref="D37:N37">SUM(D28:D36)</f>
        <v>390748.29000000004</v>
      </c>
      <c r="E37" s="289">
        <f t="shared" si="5"/>
        <v>1029622.845</v>
      </c>
      <c r="F37" s="284">
        <f t="shared" si="5"/>
        <v>285840.765</v>
      </c>
      <c r="G37" s="289">
        <f t="shared" si="5"/>
        <v>128090.97499999999</v>
      </c>
      <c r="H37" s="284">
        <f t="shared" si="5"/>
        <v>104907.525</v>
      </c>
      <c r="I37" s="289">
        <f t="shared" si="5"/>
        <v>0</v>
      </c>
      <c r="J37" s="284">
        <f t="shared" si="5"/>
        <v>0</v>
      </c>
      <c r="K37" s="289">
        <f t="shared" si="5"/>
        <v>0</v>
      </c>
      <c r="L37" s="284">
        <f t="shared" si="5"/>
        <v>0</v>
      </c>
      <c r="M37" s="289">
        <f t="shared" si="5"/>
        <v>0</v>
      </c>
      <c r="N37" s="284">
        <f t="shared" si="5"/>
        <v>0</v>
      </c>
    </row>
    <row r="38" spans="1:14" ht="12.75">
      <c r="A38" s="93">
        <v>6200000001</v>
      </c>
      <c r="B38" s="275" t="s">
        <v>1130</v>
      </c>
      <c r="C38" s="288">
        <v>727136.97</v>
      </c>
      <c r="D38" s="283">
        <v>661622.33</v>
      </c>
      <c r="E38" s="288">
        <f aca="true" t="shared" si="6" ref="E38:F43">C38*66%</f>
        <v>479910.40020000003</v>
      </c>
      <c r="F38" s="283">
        <f t="shared" si="6"/>
        <v>436670.7378</v>
      </c>
      <c r="G38" s="288">
        <f aca="true" t="shared" si="7" ref="G38:H43">C38-E38</f>
        <v>247226.56979999994</v>
      </c>
      <c r="H38" s="283">
        <f t="shared" si="7"/>
        <v>224951.59219999996</v>
      </c>
      <c r="I38" s="288"/>
      <c r="J38" s="283"/>
      <c r="K38" s="288"/>
      <c r="L38" s="283"/>
      <c r="M38" s="288">
        <f t="shared" si="1"/>
        <v>0</v>
      </c>
      <c r="N38" s="283">
        <f t="shared" si="2"/>
        <v>0</v>
      </c>
    </row>
    <row r="39" spans="1:14" ht="12.75" customHeight="1">
      <c r="A39" s="93">
        <v>6202000001</v>
      </c>
      <c r="B39" s="275" t="s">
        <v>1131</v>
      </c>
      <c r="C39" s="288">
        <v>19051.83</v>
      </c>
      <c r="D39" s="283">
        <v>41953.68</v>
      </c>
      <c r="E39" s="288">
        <f t="shared" si="6"/>
        <v>12574.207800000002</v>
      </c>
      <c r="F39" s="283">
        <f t="shared" si="6"/>
        <v>27689.4288</v>
      </c>
      <c r="G39" s="288">
        <f t="shared" si="7"/>
        <v>6477.6222</v>
      </c>
      <c r="H39" s="283">
        <f t="shared" si="7"/>
        <v>14264.251199999999</v>
      </c>
      <c r="I39" s="288"/>
      <c r="J39" s="283"/>
      <c r="K39" s="288"/>
      <c r="L39" s="283"/>
      <c r="M39" s="288">
        <f t="shared" si="1"/>
        <v>0</v>
      </c>
      <c r="N39" s="283">
        <f t="shared" si="2"/>
        <v>0</v>
      </c>
    </row>
    <row r="40" spans="1:14" ht="12.75" customHeight="1">
      <c r="A40" s="93">
        <v>6202010001</v>
      </c>
      <c r="B40" s="275" t="s">
        <v>1132</v>
      </c>
      <c r="C40" s="288">
        <v>63851.89</v>
      </c>
      <c r="D40" s="283">
        <v>43479.87</v>
      </c>
      <c r="E40" s="288">
        <f t="shared" si="6"/>
        <v>42142.2474</v>
      </c>
      <c r="F40" s="283">
        <f t="shared" si="6"/>
        <v>28696.714200000002</v>
      </c>
      <c r="G40" s="288">
        <f t="shared" si="7"/>
        <v>21709.6426</v>
      </c>
      <c r="H40" s="283">
        <f t="shared" si="7"/>
        <v>14783.1558</v>
      </c>
      <c r="I40" s="288"/>
      <c r="J40" s="283"/>
      <c r="K40" s="288"/>
      <c r="L40" s="283"/>
      <c r="M40" s="288">
        <f t="shared" si="1"/>
        <v>0</v>
      </c>
      <c r="N40" s="283">
        <f t="shared" si="2"/>
        <v>0</v>
      </c>
    </row>
    <row r="41" spans="1:14" ht="12.75" customHeight="1">
      <c r="A41" s="93">
        <v>6203000001</v>
      </c>
      <c r="B41" s="275" t="s">
        <v>1133</v>
      </c>
      <c r="C41" s="288">
        <v>8545.44</v>
      </c>
      <c r="D41" s="283">
        <v>9667.11</v>
      </c>
      <c r="E41" s="288">
        <f t="shared" si="6"/>
        <v>5639.990400000001</v>
      </c>
      <c r="F41" s="283">
        <f t="shared" si="6"/>
        <v>6380.292600000001</v>
      </c>
      <c r="G41" s="288">
        <f t="shared" si="7"/>
        <v>2905.4496</v>
      </c>
      <c r="H41" s="283">
        <f t="shared" si="7"/>
        <v>3286.8174</v>
      </c>
      <c r="I41" s="288"/>
      <c r="J41" s="283"/>
      <c r="K41" s="288"/>
      <c r="L41" s="283"/>
      <c r="M41" s="288">
        <f t="shared" si="1"/>
        <v>0</v>
      </c>
      <c r="N41" s="283">
        <f t="shared" si="2"/>
        <v>0</v>
      </c>
    </row>
    <row r="42" spans="1:14" ht="12.75" customHeight="1">
      <c r="A42" s="93">
        <v>6203010001</v>
      </c>
      <c r="B42" s="275" t="s">
        <v>1134</v>
      </c>
      <c r="C42" s="288">
        <v>186572.96</v>
      </c>
      <c r="D42" s="283">
        <v>168080.21</v>
      </c>
      <c r="E42" s="288">
        <f t="shared" si="6"/>
        <v>123138.1536</v>
      </c>
      <c r="F42" s="283">
        <f t="shared" si="6"/>
        <v>110932.9386</v>
      </c>
      <c r="G42" s="288">
        <f t="shared" si="7"/>
        <v>63434.80639999999</v>
      </c>
      <c r="H42" s="283">
        <f t="shared" si="7"/>
        <v>57147.2714</v>
      </c>
      <c r="I42" s="288"/>
      <c r="J42" s="283"/>
      <c r="K42" s="288"/>
      <c r="L42" s="283"/>
      <c r="M42" s="288">
        <f t="shared" si="1"/>
        <v>0</v>
      </c>
      <c r="N42" s="283">
        <f t="shared" si="2"/>
        <v>0</v>
      </c>
    </row>
    <row r="43" spans="1:14" ht="12.75" customHeight="1">
      <c r="A43" s="93">
        <v>6203090001</v>
      </c>
      <c r="B43" s="275" t="s">
        <v>1135</v>
      </c>
      <c r="C43" s="288">
        <v>3649.57</v>
      </c>
      <c r="D43" s="283">
        <v>3386.56</v>
      </c>
      <c r="E43" s="288">
        <f t="shared" si="6"/>
        <v>2408.7162000000003</v>
      </c>
      <c r="F43" s="283">
        <f t="shared" si="6"/>
        <v>2235.1296</v>
      </c>
      <c r="G43" s="288">
        <f t="shared" si="7"/>
        <v>1240.8537999999999</v>
      </c>
      <c r="H43" s="283">
        <f t="shared" si="7"/>
        <v>1151.4303999999997</v>
      </c>
      <c r="I43" s="288"/>
      <c r="J43" s="283"/>
      <c r="K43" s="288"/>
      <c r="L43" s="283"/>
      <c r="M43" s="288">
        <f t="shared" si="1"/>
        <v>0</v>
      </c>
      <c r="N43" s="283">
        <f t="shared" si="2"/>
        <v>0</v>
      </c>
    </row>
    <row r="44" spans="1:14" ht="12.75" customHeight="1">
      <c r="A44" s="93">
        <v>6204010001</v>
      </c>
      <c r="B44" s="275" t="s">
        <v>1136</v>
      </c>
      <c r="C44" s="288">
        <v>149061.47</v>
      </c>
      <c r="D44" s="283">
        <v>149942.83</v>
      </c>
      <c r="E44" s="288">
        <f aca="true" t="shared" si="8" ref="E44:F47">C44</f>
        <v>149061.47</v>
      </c>
      <c r="F44" s="283">
        <f t="shared" si="8"/>
        <v>149942.83</v>
      </c>
      <c r="G44" s="288"/>
      <c r="H44" s="283"/>
      <c r="I44" s="288"/>
      <c r="J44" s="283"/>
      <c r="K44" s="288"/>
      <c r="L44" s="283"/>
      <c r="M44" s="288">
        <f t="shared" si="1"/>
        <v>0</v>
      </c>
      <c r="N44" s="283">
        <f t="shared" si="2"/>
        <v>0</v>
      </c>
    </row>
    <row r="45" spans="1:14" ht="12.75" customHeight="1">
      <c r="A45" s="93">
        <v>6204070001</v>
      </c>
      <c r="B45" s="275" t="s">
        <v>1137</v>
      </c>
      <c r="C45" s="288">
        <v>10281.6</v>
      </c>
      <c r="D45" s="283">
        <v>16493.4</v>
      </c>
      <c r="E45" s="288">
        <f t="shared" si="8"/>
        <v>10281.6</v>
      </c>
      <c r="F45" s="283">
        <f t="shared" si="8"/>
        <v>16493.4</v>
      </c>
      <c r="G45" s="288"/>
      <c r="H45" s="283"/>
      <c r="I45" s="288"/>
      <c r="J45" s="283"/>
      <c r="K45" s="288"/>
      <c r="L45" s="283"/>
      <c r="M45" s="288">
        <f t="shared" si="1"/>
        <v>0</v>
      </c>
      <c r="N45" s="283">
        <f t="shared" si="2"/>
        <v>0</v>
      </c>
    </row>
    <row r="46" spans="1:14" ht="12.75" customHeight="1">
      <c r="A46" s="93">
        <v>6205000001</v>
      </c>
      <c r="B46" s="277" t="s">
        <v>1138</v>
      </c>
      <c r="C46" s="288">
        <v>30940</v>
      </c>
      <c r="D46" s="283">
        <v>229261.64</v>
      </c>
      <c r="E46" s="288">
        <f t="shared" si="8"/>
        <v>30940</v>
      </c>
      <c r="F46" s="283">
        <f t="shared" si="8"/>
        <v>229261.64</v>
      </c>
      <c r="G46" s="288"/>
      <c r="H46" s="283"/>
      <c r="I46" s="288"/>
      <c r="J46" s="283"/>
      <c r="K46" s="288"/>
      <c r="L46" s="283"/>
      <c r="M46" s="288">
        <f t="shared" si="1"/>
        <v>0</v>
      </c>
      <c r="N46" s="283">
        <f t="shared" si="2"/>
        <v>0</v>
      </c>
    </row>
    <row r="47" spans="1:14" ht="12.75" customHeight="1">
      <c r="A47" s="93">
        <v>6205010001</v>
      </c>
      <c r="B47" s="277" t="s">
        <v>1139</v>
      </c>
      <c r="C47" s="288">
        <v>4409</v>
      </c>
      <c r="D47" s="283">
        <v>726.12</v>
      </c>
      <c r="E47" s="288">
        <f t="shared" si="8"/>
        <v>4409</v>
      </c>
      <c r="F47" s="283">
        <f t="shared" si="8"/>
        <v>726.12</v>
      </c>
      <c r="G47" s="288"/>
      <c r="H47" s="283"/>
      <c r="I47" s="288"/>
      <c r="J47" s="283"/>
      <c r="K47" s="288"/>
      <c r="L47" s="283"/>
      <c r="M47" s="288">
        <f t="shared" si="1"/>
        <v>0</v>
      </c>
      <c r="N47" s="283">
        <f t="shared" si="2"/>
        <v>0</v>
      </c>
    </row>
    <row r="48" spans="1:14" ht="12.75" customHeight="1">
      <c r="A48" s="93">
        <v>6207010001</v>
      </c>
      <c r="B48" s="277" t="s">
        <v>1140</v>
      </c>
      <c r="C48" s="288">
        <f>67000+71861.19</f>
        <v>138861.19</v>
      </c>
      <c r="D48" s="283">
        <v>246559.85</v>
      </c>
      <c r="E48" s="288">
        <f aca="true" t="shared" si="9" ref="E48:F50">C48*80%</f>
        <v>111088.952</v>
      </c>
      <c r="F48" s="283">
        <f t="shared" si="9"/>
        <v>197247.88</v>
      </c>
      <c r="G48" s="288">
        <f aca="true" t="shared" si="10" ref="G48:H50">C48*10%</f>
        <v>13886.119</v>
      </c>
      <c r="H48" s="283">
        <f t="shared" si="10"/>
        <v>24655.985</v>
      </c>
      <c r="I48" s="288">
        <f aca="true" t="shared" si="11" ref="I48:J50">C48*10%</f>
        <v>13886.119</v>
      </c>
      <c r="J48" s="283">
        <f t="shared" si="11"/>
        <v>24655.985</v>
      </c>
      <c r="K48" s="288"/>
      <c r="L48" s="283"/>
      <c r="M48" s="288">
        <f t="shared" si="1"/>
        <v>0</v>
      </c>
      <c r="N48" s="283">
        <f t="shared" si="2"/>
        <v>0</v>
      </c>
    </row>
    <row r="49" spans="1:14" ht="16.5" customHeight="1">
      <c r="A49" s="93">
        <v>6207020001</v>
      </c>
      <c r="B49" s="275" t="s">
        <v>1141</v>
      </c>
      <c r="C49" s="288">
        <v>21146.36</v>
      </c>
      <c r="D49" s="283">
        <v>63162.21</v>
      </c>
      <c r="E49" s="288">
        <f t="shared" si="9"/>
        <v>16917.088</v>
      </c>
      <c r="F49" s="283">
        <f t="shared" si="9"/>
        <v>50529.768000000004</v>
      </c>
      <c r="G49" s="288">
        <f t="shared" si="10"/>
        <v>2114.636</v>
      </c>
      <c r="H49" s="283">
        <f t="shared" si="10"/>
        <v>6316.2210000000005</v>
      </c>
      <c r="I49" s="288">
        <f t="shared" si="11"/>
        <v>2114.636</v>
      </c>
      <c r="J49" s="283">
        <f t="shared" si="11"/>
        <v>6316.2210000000005</v>
      </c>
      <c r="K49" s="288"/>
      <c r="L49" s="283"/>
      <c r="M49" s="288">
        <f t="shared" si="1"/>
        <v>0</v>
      </c>
      <c r="N49" s="283">
        <f t="shared" si="2"/>
        <v>0</v>
      </c>
    </row>
    <row r="50" spans="1:14" ht="12.75" customHeight="1">
      <c r="A50" s="93">
        <v>6207190001</v>
      </c>
      <c r="B50" s="277" t="s">
        <v>1142</v>
      </c>
      <c r="C50" s="288">
        <v>35290.64</v>
      </c>
      <c r="D50" s="283">
        <v>106263.48</v>
      </c>
      <c r="E50" s="288">
        <f t="shared" si="9"/>
        <v>28232.512000000002</v>
      </c>
      <c r="F50" s="283">
        <f t="shared" si="9"/>
        <v>85010.784</v>
      </c>
      <c r="G50" s="288">
        <f t="shared" si="10"/>
        <v>3529.0640000000003</v>
      </c>
      <c r="H50" s="283">
        <f t="shared" si="10"/>
        <v>10626.348</v>
      </c>
      <c r="I50" s="288">
        <f t="shared" si="11"/>
        <v>3529.0640000000003</v>
      </c>
      <c r="J50" s="283">
        <f t="shared" si="11"/>
        <v>10626.348</v>
      </c>
      <c r="K50" s="288"/>
      <c r="L50" s="283"/>
      <c r="M50" s="288">
        <f t="shared" si="1"/>
        <v>0</v>
      </c>
      <c r="N50" s="283">
        <f t="shared" si="2"/>
        <v>0</v>
      </c>
    </row>
    <row r="51" spans="1:14" ht="12.75" customHeight="1">
      <c r="A51" s="93">
        <v>6207210001</v>
      </c>
      <c r="B51" s="275" t="s">
        <v>1143</v>
      </c>
      <c r="C51" s="288">
        <v>8427.6</v>
      </c>
      <c r="D51" s="283">
        <v>4721.2</v>
      </c>
      <c r="E51" s="288">
        <f>C51</f>
        <v>8427.6</v>
      </c>
      <c r="F51" s="283">
        <f>D51</f>
        <v>4721.2</v>
      </c>
      <c r="G51" s="288"/>
      <c r="H51" s="283"/>
      <c r="I51" s="288"/>
      <c r="J51" s="283"/>
      <c r="K51" s="288"/>
      <c r="L51" s="283"/>
      <c r="M51" s="288">
        <f t="shared" si="1"/>
        <v>0</v>
      </c>
      <c r="N51" s="283">
        <f t="shared" si="2"/>
        <v>0</v>
      </c>
    </row>
    <row r="52" spans="1:14" ht="25.5">
      <c r="A52" s="93">
        <v>6207240001</v>
      </c>
      <c r="B52" s="275" t="s">
        <v>1144</v>
      </c>
      <c r="C52" s="288">
        <v>171.36</v>
      </c>
      <c r="D52" s="283">
        <v>57.12</v>
      </c>
      <c r="E52" s="288">
        <f>C52*80%</f>
        <v>137.08800000000002</v>
      </c>
      <c r="F52" s="283">
        <f>D52*80%</f>
        <v>45.696</v>
      </c>
      <c r="G52" s="288">
        <f>C52*10%</f>
        <v>17.136000000000003</v>
      </c>
      <c r="H52" s="283">
        <f>D52*10%</f>
        <v>5.712</v>
      </c>
      <c r="I52" s="288">
        <f>C52*10%</f>
        <v>17.136000000000003</v>
      </c>
      <c r="J52" s="283">
        <f>D52*10%</f>
        <v>5.712</v>
      </c>
      <c r="K52" s="288"/>
      <c r="L52" s="283"/>
      <c r="M52" s="288">
        <f t="shared" si="1"/>
        <v>0</v>
      </c>
      <c r="N52" s="283">
        <f t="shared" si="2"/>
        <v>0</v>
      </c>
    </row>
    <row r="53" spans="1:14" ht="25.5">
      <c r="A53" s="93">
        <v>6207260001</v>
      </c>
      <c r="B53" s="275" t="s">
        <v>1145</v>
      </c>
      <c r="C53" s="288">
        <v>46376.98</v>
      </c>
      <c r="D53" s="283">
        <v>184031.33</v>
      </c>
      <c r="E53" s="288">
        <f>C53*80%</f>
        <v>37101.584</v>
      </c>
      <c r="F53" s="283">
        <f>D53*80%</f>
        <v>147225.06399999998</v>
      </c>
      <c r="G53" s="288">
        <f>C53*10%</f>
        <v>4637.698</v>
      </c>
      <c r="H53" s="283">
        <f>D53*10%</f>
        <v>18403.132999999998</v>
      </c>
      <c r="I53" s="288">
        <f>C53*10%</f>
        <v>4637.698</v>
      </c>
      <c r="J53" s="283">
        <f>D53*10%</f>
        <v>18403.132999999998</v>
      </c>
      <c r="K53" s="288"/>
      <c r="L53" s="283"/>
      <c r="M53" s="288">
        <f t="shared" si="1"/>
        <v>0</v>
      </c>
      <c r="N53" s="283">
        <f t="shared" si="2"/>
        <v>0</v>
      </c>
    </row>
    <row r="54" spans="1:14" ht="12.75">
      <c r="A54" s="93">
        <v>6207270001</v>
      </c>
      <c r="B54" s="275" t="s">
        <v>867</v>
      </c>
      <c r="C54" s="288">
        <v>93237.12</v>
      </c>
      <c r="D54" s="283"/>
      <c r="E54" s="288">
        <f>C54</f>
        <v>93237.12</v>
      </c>
      <c r="F54" s="283"/>
      <c r="G54" s="288"/>
      <c r="H54" s="283"/>
      <c r="I54" s="288"/>
      <c r="J54" s="283"/>
      <c r="K54" s="288"/>
      <c r="L54" s="283"/>
      <c r="M54" s="288">
        <f t="shared" si="1"/>
        <v>0</v>
      </c>
      <c r="N54" s="283">
        <f t="shared" si="2"/>
        <v>0</v>
      </c>
    </row>
    <row r="55" spans="1:14" ht="12.75">
      <c r="A55" s="93">
        <v>6207280001</v>
      </c>
      <c r="B55" s="275" t="s">
        <v>868</v>
      </c>
      <c r="C55" s="288">
        <v>7827.34</v>
      </c>
      <c r="D55" s="283"/>
      <c r="E55" s="288"/>
      <c r="F55" s="283"/>
      <c r="G55" s="288">
        <f>C55</f>
        <v>7827.34</v>
      </c>
      <c r="H55" s="283"/>
      <c r="I55" s="288"/>
      <c r="J55" s="283"/>
      <c r="K55" s="288"/>
      <c r="L55" s="283"/>
      <c r="M55" s="288">
        <f t="shared" si="1"/>
        <v>0</v>
      </c>
      <c r="N55" s="283">
        <f t="shared" si="2"/>
        <v>0</v>
      </c>
    </row>
    <row r="56" spans="1:14" ht="25.5">
      <c r="A56" s="93">
        <v>6207290001</v>
      </c>
      <c r="B56" s="275" t="s">
        <v>1146</v>
      </c>
      <c r="C56" s="288">
        <v>223341.51</v>
      </c>
      <c r="D56" s="283">
        <v>130822.55</v>
      </c>
      <c r="E56" s="288">
        <f>C56</f>
        <v>223341.51</v>
      </c>
      <c r="F56" s="283">
        <f>D56</f>
        <v>130822.55</v>
      </c>
      <c r="G56" s="288"/>
      <c r="H56" s="283"/>
      <c r="I56" s="288"/>
      <c r="J56" s="283"/>
      <c r="K56" s="288"/>
      <c r="L56" s="283"/>
      <c r="M56" s="288">
        <f t="shared" si="1"/>
        <v>0</v>
      </c>
      <c r="N56" s="283">
        <f t="shared" si="2"/>
        <v>0</v>
      </c>
    </row>
    <row r="57" spans="1:14" ht="12.75">
      <c r="A57" s="93">
        <v>6298030001</v>
      </c>
      <c r="B57" s="275" t="s">
        <v>1147</v>
      </c>
      <c r="C57" s="288">
        <v>277726.98</v>
      </c>
      <c r="D57" s="283">
        <v>294167.81</v>
      </c>
      <c r="E57" s="288">
        <f>C57</f>
        <v>277726.98</v>
      </c>
      <c r="F57" s="283">
        <f>D57</f>
        <v>294167.81</v>
      </c>
      <c r="G57" s="288"/>
      <c r="H57" s="283"/>
      <c r="I57" s="288"/>
      <c r="J57" s="283"/>
      <c r="K57" s="288"/>
      <c r="L57" s="283"/>
      <c r="M57" s="288">
        <f t="shared" si="1"/>
        <v>0</v>
      </c>
      <c r="N57" s="283">
        <f t="shared" si="2"/>
        <v>0</v>
      </c>
    </row>
    <row r="58" spans="1:14" ht="12.75">
      <c r="A58" s="93">
        <v>6298040001</v>
      </c>
      <c r="B58" s="275" t="s">
        <v>1148</v>
      </c>
      <c r="C58" s="288">
        <v>3020.22</v>
      </c>
      <c r="D58" s="283">
        <v>6473.6</v>
      </c>
      <c r="E58" s="288">
        <f>C58*80%</f>
        <v>2416.176</v>
      </c>
      <c r="F58" s="283">
        <f>D58*80%</f>
        <v>5178.880000000001</v>
      </c>
      <c r="G58" s="288">
        <f>C58*10%</f>
        <v>302.022</v>
      </c>
      <c r="H58" s="283">
        <f>D58*10%</f>
        <v>647.3600000000001</v>
      </c>
      <c r="I58" s="288">
        <f>C58*10%</f>
        <v>302.022</v>
      </c>
      <c r="J58" s="283">
        <f>D58*10%</f>
        <v>647.3600000000001</v>
      </c>
      <c r="K58" s="288"/>
      <c r="L58" s="283"/>
      <c r="M58" s="288">
        <f t="shared" si="1"/>
        <v>0</v>
      </c>
      <c r="N58" s="283">
        <f t="shared" si="2"/>
        <v>0</v>
      </c>
    </row>
    <row r="59" spans="1:14" ht="12.75">
      <c r="A59" s="93">
        <v>6298090001</v>
      </c>
      <c r="B59" s="275" t="s">
        <v>1149</v>
      </c>
      <c r="C59" s="288">
        <v>2194251.55</v>
      </c>
      <c r="D59" s="283">
        <v>1995105.12</v>
      </c>
      <c r="E59" s="288">
        <f>C59</f>
        <v>2194251.55</v>
      </c>
      <c r="F59" s="283">
        <f>D59</f>
        <v>1995105.12</v>
      </c>
      <c r="G59" s="288"/>
      <c r="H59" s="283"/>
      <c r="I59" s="288"/>
      <c r="J59" s="283"/>
      <c r="K59" s="288"/>
      <c r="L59" s="283"/>
      <c r="M59" s="288">
        <f t="shared" si="1"/>
        <v>0</v>
      </c>
      <c r="N59" s="283">
        <f t="shared" si="2"/>
        <v>0</v>
      </c>
    </row>
    <row r="60" spans="2:14" ht="12.75">
      <c r="B60" s="275"/>
      <c r="C60" s="289">
        <f aca="true" t="shared" si="12" ref="C60:L60">SUM(C38:C59)</f>
        <v>4253179.58</v>
      </c>
      <c r="D60" s="284">
        <f t="shared" si="12"/>
        <v>4355978.0200000005</v>
      </c>
      <c r="E60" s="289">
        <f>SUM(E38:E59)</f>
        <v>3853383.9455999993</v>
      </c>
      <c r="F60" s="284">
        <f t="shared" si="12"/>
        <v>3919083.9836</v>
      </c>
      <c r="G60" s="289">
        <f>SUM(G38:G59)</f>
        <v>375308.95939999993</v>
      </c>
      <c r="H60" s="284">
        <f t="shared" si="12"/>
        <v>376239.27739999996</v>
      </c>
      <c r="I60" s="289">
        <f>SUM(I38:I59)</f>
        <v>24486.675000000003</v>
      </c>
      <c r="J60" s="284">
        <f t="shared" si="12"/>
        <v>60654.759000000005</v>
      </c>
      <c r="K60" s="289">
        <f>SUM(K38:K59)</f>
        <v>0</v>
      </c>
      <c r="L60" s="284">
        <f t="shared" si="12"/>
        <v>0</v>
      </c>
      <c r="M60" s="289">
        <f t="shared" si="1"/>
        <v>0</v>
      </c>
      <c r="N60" s="283">
        <f t="shared" si="2"/>
        <v>0</v>
      </c>
    </row>
    <row r="61" spans="1:14" ht="12.75">
      <c r="A61" s="93">
        <v>6303000001</v>
      </c>
      <c r="B61" s="275" t="s">
        <v>1152</v>
      </c>
      <c r="C61" s="288">
        <v>843</v>
      </c>
      <c r="D61" s="283">
        <v>603.55</v>
      </c>
      <c r="E61" s="288"/>
      <c r="F61" s="283"/>
      <c r="G61" s="288">
        <f aca="true" t="shared" si="13" ref="G61:H63">C61</f>
        <v>843</v>
      </c>
      <c r="H61" s="283">
        <f t="shared" si="13"/>
        <v>603.55</v>
      </c>
      <c r="I61" s="288"/>
      <c r="J61" s="283"/>
      <c r="K61" s="288"/>
      <c r="L61" s="283"/>
      <c r="M61" s="288">
        <f t="shared" si="1"/>
        <v>0</v>
      </c>
      <c r="N61" s="283">
        <f t="shared" si="2"/>
        <v>0</v>
      </c>
    </row>
    <row r="62" spans="1:14" ht="12.75">
      <c r="A62" s="93">
        <v>6303050000</v>
      </c>
      <c r="B62" s="275" t="s">
        <v>238</v>
      </c>
      <c r="C62" s="288">
        <v>65</v>
      </c>
      <c r="D62" s="283">
        <v>80.25</v>
      </c>
      <c r="E62" s="288"/>
      <c r="F62" s="283"/>
      <c r="G62" s="288">
        <f t="shared" si="13"/>
        <v>65</v>
      </c>
      <c r="H62" s="283">
        <f t="shared" si="13"/>
        <v>80.25</v>
      </c>
      <c r="I62" s="288"/>
      <c r="J62" s="283"/>
      <c r="K62" s="288"/>
      <c r="L62" s="283"/>
      <c r="M62" s="288">
        <f t="shared" si="1"/>
        <v>0</v>
      </c>
      <c r="N62" s="283">
        <f t="shared" si="2"/>
        <v>0</v>
      </c>
    </row>
    <row r="63" spans="1:14" ht="12.75">
      <c r="A63" s="93">
        <v>6303050001</v>
      </c>
      <c r="B63" s="275" t="s">
        <v>239</v>
      </c>
      <c r="C63" s="288"/>
      <c r="D63" s="283">
        <v>240</v>
      </c>
      <c r="E63" s="288"/>
      <c r="F63" s="283"/>
      <c r="G63" s="288">
        <f t="shared" si="13"/>
        <v>0</v>
      </c>
      <c r="H63" s="283">
        <f t="shared" si="13"/>
        <v>240</v>
      </c>
      <c r="I63" s="288"/>
      <c r="J63" s="283"/>
      <c r="K63" s="288"/>
      <c r="L63" s="283"/>
      <c r="M63" s="288">
        <f t="shared" si="1"/>
        <v>0</v>
      </c>
      <c r="N63" s="283">
        <f t="shared" si="2"/>
        <v>0</v>
      </c>
    </row>
    <row r="64" spans="2:14" ht="12.75">
      <c r="B64" s="275"/>
      <c r="C64" s="289">
        <f aca="true" t="shared" si="14" ref="C64:L64">SUM(C61:C63)</f>
        <v>908</v>
      </c>
      <c r="D64" s="284">
        <f t="shared" si="14"/>
        <v>923.8</v>
      </c>
      <c r="E64" s="289">
        <f>SUM(E61:E63)</f>
        <v>0</v>
      </c>
      <c r="F64" s="284">
        <f t="shared" si="14"/>
        <v>0</v>
      </c>
      <c r="G64" s="289">
        <f>SUM(G61:G63)</f>
        <v>908</v>
      </c>
      <c r="H64" s="284">
        <f t="shared" si="14"/>
        <v>923.8</v>
      </c>
      <c r="I64" s="289">
        <f>SUM(I61:I63)</f>
        <v>0</v>
      </c>
      <c r="J64" s="284">
        <f t="shared" si="14"/>
        <v>0</v>
      </c>
      <c r="K64" s="289">
        <f>SUM(K61:K63)</f>
        <v>0</v>
      </c>
      <c r="L64" s="284">
        <f t="shared" si="14"/>
        <v>0</v>
      </c>
      <c r="M64" s="289">
        <f t="shared" si="1"/>
        <v>0</v>
      </c>
      <c r="N64" s="283">
        <f t="shared" si="2"/>
        <v>0</v>
      </c>
    </row>
    <row r="65" spans="1:14" ht="25.5">
      <c r="A65" s="93">
        <v>6400010001</v>
      </c>
      <c r="B65" s="275" t="s">
        <v>1155</v>
      </c>
      <c r="C65" s="288">
        <v>218</v>
      </c>
      <c r="D65" s="283">
        <v>8290</v>
      </c>
      <c r="E65" s="288">
        <f aca="true" t="shared" si="15" ref="E65:F68">C65</f>
        <v>218</v>
      </c>
      <c r="F65" s="283">
        <f t="shared" si="15"/>
        <v>8290</v>
      </c>
      <c r="G65" s="288"/>
      <c r="H65" s="283"/>
      <c r="I65" s="288"/>
      <c r="J65" s="283"/>
      <c r="K65" s="288"/>
      <c r="L65" s="283"/>
      <c r="M65" s="288">
        <f t="shared" si="1"/>
        <v>0</v>
      </c>
      <c r="N65" s="283">
        <f t="shared" si="2"/>
        <v>0</v>
      </c>
    </row>
    <row r="66" spans="1:14" ht="12.75">
      <c r="A66" s="93">
        <v>6400050001</v>
      </c>
      <c r="B66" s="275" t="s">
        <v>1156</v>
      </c>
      <c r="C66" s="288">
        <v>1264.08</v>
      </c>
      <c r="D66" s="283">
        <v>973.99</v>
      </c>
      <c r="E66" s="288">
        <f t="shared" si="15"/>
        <v>1264.08</v>
      </c>
      <c r="F66" s="283">
        <f t="shared" si="15"/>
        <v>973.99</v>
      </c>
      <c r="G66" s="288"/>
      <c r="H66" s="283"/>
      <c r="I66" s="288"/>
      <c r="J66" s="283"/>
      <c r="K66" s="288"/>
      <c r="L66" s="283"/>
      <c r="M66" s="288">
        <f t="shared" si="1"/>
        <v>0</v>
      </c>
      <c r="N66" s="283">
        <f t="shared" si="2"/>
        <v>0</v>
      </c>
    </row>
    <row r="67" spans="1:14" ht="12.75">
      <c r="A67" s="93">
        <v>6400090001</v>
      </c>
      <c r="B67" s="275" t="s">
        <v>1157</v>
      </c>
      <c r="C67" s="288">
        <v>209634.27</v>
      </c>
      <c r="D67" s="283">
        <v>249799.13</v>
      </c>
      <c r="E67" s="288">
        <f t="shared" si="15"/>
        <v>209634.27</v>
      </c>
      <c r="F67" s="283">
        <f t="shared" si="15"/>
        <v>249799.13</v>
      </c>
      <c r="G67" s="288"/>
      <c r="H67" s="283"/>
      <c r="I67" s="288"/>
      <c r="J67" s="283"/>
      <c r="K67" s="288"/>
      <c r="L67" s="283"/>
      <c r="M67" s="288">
        <f t="shared" si="1"/>
        <v>0</v>
      </c>
      <c r="N67" s="283">
        <f t="shared" si="2"/>
        <v>0</v>
      </c>
    </row>
    <row r="68" spans="1:14" ht="38.25">
      <c r="A68" s="93">
        <v>6401000001</v>
      </c>
      <c r="B68" s="275" t="s">
        <v>0</v>
      </c>
      <c r="C68" s="288">
        <v>26322.13</v>
      </c>
      <c r="D68" s="283">
        <v>28935.75</v>
      </c>
      <c r="E68" s="288">
        <f t="shared" si="15"/>
        <v>26322.13</v>
      </c>
      <c r="F68" s="283">
        <f t="shared" si="15"/>
        <v>28935.75</v>
      </c>
      <c r="G68" s="288"/>
      <c r="H68" s="283"/>
      <c r="I68" s="288"/>
      <c r="J68" s="283"/>
      <c r="K68" s="288"/>
      <c r="L68" s="283"/>
      <c r="M68" s="288">
        <f t="shared" si="1"/>
        <v>0</v>
      </c>
      <c r="N68" s="283">
        <f t="shared" si="2"/>
        <v>0</v>
      </c>
    </row>
    <row r="69" spans="1:14" ht="25.5">
      <c r="A69" s="93">
        <v>6401010001</v>
      </c>
      <c r="B69" s="275" t="s">
        <v>1</v>
      </c>
      <c r="C69" s="288">
        <v>6328.23</v>
      </c>
      <c r="D69" s="283">
        <v>10447.8</v>
      </c>
      <c r="E69" s="288">
        <f>C69*80%</f>
        <v>5062.584</v>
      </c>
      <c r="F69" s="283">
        <f>D69*80%</f>
        <v>8358.24</v>
      </c>
      <c r="G69" s="288">
        <f>C69*10%</f>
        <v>632.823</v>
      </c>
      <c r="H69" s="283">
        <f>D69*10%</f>
        <v>1044.78</v>
      </c>
      <c r="I69" s="288">
        <f>C69*10%</f>
        <v>632.823</v>
      </c>
      <c r="J69" s="283">
        <f>D69*10%</f>
        <v>1044.78</v>
      </c>
      <c r="K69" s="288"/>
      <c r="L69" s="283"/>
      <c r="M69" s="288">
        <f aca="true" t="shared" si="16" ref="M69:M89">K69+I69+G69+E69-C69</f>
        <v>0</v>
      </c>
      <c r="N69" s="283">
        <f aca="true" t="shared" si="17" ref="N69:N89">L69+J69+H69+F69-D69</f>
        <v>0</v>
      </c>
    </row>
    <row r="70" spans="1:14" ht="25.5">
      <c r="A70" s="93">
        <v>6401110001</v>
      </c>
      <c r="B70" s="275" t="s">
        <v>2</v>
      </c>
      <c r="C70" s="288">
        <v>44350.86</v>
      </c>
      <c r="D70" s="283">
        <v>42894.44</v>
      </c>
      <c r="E70" s="288">
        <f>C70</f>
        <v>44350.86</v>
      </c>
      <c r="F70" s="283">
        <f>D70</f>
        <v>42894.44</v>
      </c>
      <c r="G70" s="288"/>
      <c r="H70" s="283"/>
      <c r="I70" s="288"/>
      <c r="J70" s="283"/>
      <c r="K70" s="288"/>
      <c r="L70" s="283"/>
      <c r="M70" s="288">
        <f t="shared" si="16"/>
        <v>0</v>
      </c>
      <c r="N70" s="283">
        <f t="shared" si="17"/>
        <v>0</v>
      </c>
    </row>
    <row r="71" spans="1:14" ht="12.75">
      <c r="A71" s="93">
        <v>6402000001</v>
      </c>
      <c r="B71" s="275" t="s">
        <v>3</v>
      </c>
      <c r="C71" s="288">
        <v>25603.56</v>
      </c>
      <c r="D71" s="283">
        <v>41740.47</v>
      </c>
      <c r="E71" s="288"/>
      <c r="F71" s="283"/>
      <c r="G71" s="288"/>
      <c r="H71" s="283"/>
      <c r="I71" s="288">
        <f>C71</f>
        <v>25603.56</v>
      </c>
      <c r="J71" s="283">
        <f>D71</f>
        <v>41740.47</v>
      </c>
      <c r="K71" s="288"/>
      <c r="L71" s="283"/>
      <c r="M71" s="288">
        <f t="shared" si="16"/>
        <v>0</v>
      </c>
      <c r="N71" s="283">
        <f t="shared" si="17"/>
        <v>0</v>
      </c>
    </row>
    <row r="72" spans="1:14" ht="25.5">
      <c r="A72" s="93">
        <v>6403020001</v>
      </c>
      <c r="B72" s="275" t="s">
        <v>4</v>
      </c>
      <c r="C72" s="288">
        <v>1500</v>
      </c>
      <c r="D72" s="283">
        <v>1450</v>
      </c>
      <c r="E72" s="288"/>
      <c r="F72" s="283"/>
      <c r="G72" s="288"/>
      <c r="H72" s="283"/>
      <c r="I72" s="288">
        <f>C72</f>
        <v>1500</v>
      </c>
      <c r="J72" s="283">
        <f>D72</f>
        <v>1450</v>
      </c>
      <c r="K72" s="288"/>
      <c r="L72" s="283"/>
      <c r="M72" s="288">
        <f t="shared" si="16"/>
        <v>0</v>
      </c>
      <c r="N72" s="283">
        <f t="shared" si="17"/>
        <v>0</v>
      </c>
    </row>
    <row r="73" spans="1:14" ht="12.75">
      <c r="A73" s="93">
        <v>6405000001</v>
      </c>
      <c r="B73" s="275" t="s">
        <v>878</v>
      </c>
      <c r="C73" s="288">
        <v>228.25</v>
      </c>
      <c r="D73" s="283"/>
      <c r="E73" s="288"/>
      <c r="F73" s="283"/>
      <c r="G73" s="288">
        <f>C73</f>
        <v>228.25</v>
      </c>
      <c r="H73" s="283"/>
      <c r="I73" s="288"/>
      <c r="J73" s="283"/>
      <c r="K73" s="288"/>
      <c r="L73" s="283"/>
      <c r="M73" s="288">
        <f t="shared" si="16"/>
        <v>0</v>
      </c>
      <c r="N73" s="283">
        <f t="shared" si="17"/>
        <v>0</v>
      </c>
    </row>
    <row r="74" spans="1:14" ht="12.75">
      <c r="A74" s="93">
        <v>6407000001</v>
      </c>
      <c r="B74" s="275" t="s">
        <v>5</v>
      </c>
      <c r="C74" s="288"/>
      <c r="D74" s="283">
        <v>214.2</v>
      </c>
      <c r="E74" s="288"/>
      <c r="F74" s="283"/>
      <c r="G74" s="288"/>
      <c r="H74" s="283"/>
      <c r="I74" s="288">
        <f>C74</f>
        <v>0</v>
      </c>
      <c r="J74" s="283">
        <f>D74</f>
        <v>214.2</v>
      </c>
      <c r="K74" s="288"/>
      <c r="L74" s="283"/>
      <c r="M74" s="288">
        <f t="shared" si="16"/>
        <v>0</v>
      </c>
      <c r="N74" s="283">
        <f t="shared" si="17"/>
        <v>0</v>
      </c>
    </row>
    <row r="75" spans="1:14" ht="12.75">
      <c r="A75" s="93">
        <v>6409000001</v>
      </c>
      <c r="B75" s="275" t="s">
        <v>240</v>
      </c>
      <c r="C75" s="288"/>
      <c r="D75" s="283">
        <v>297.74</v>
      </c>
      <c r="E75" s="288"/>
      <c r="F75" s="283"/>
      <c r="G75" s="288"/>
      <c r="H75" s="283"/>
      <c r="I75" s="288">
        <f>C75</f>
        <v>0</v>
      </c>
      <c r="J75" s="283">
        <f>D75</f>
        <v>297.74</v>
      </c>
      <c r="K75" s="288"/>
      <c r="L75" s="283"/>
      <c r="M75" s="288">
        <f t="shared" si="16"/>
        <v>0</v>
      </c>
      <c r="N75" s="283">
        <f t="shared" si="17"/>
        <v>0</v>
      </c>
    </row>
    <row r="76" spans="1:14" ht="25.5">
      <c r="A76" s="93">
        <v>6498040001</v>
      </c>
      <c r="B76" s="275" t="s">
        <v>6</v>
      </c>
      <c r="C76" s="288"/>
      <c r="D76" s="283">
        <v>353093</v>
      </c>
      <c r="E76" s="288">
        <f aca="true" t="shared" si="18" ref="E76:F78">C76</f>
        <v>0</v>
      </c>
      <c r="F76" s="283">
        <f t="shared" si="18"/>
        <v>353093</v>
      </c>
      <c r="G76" s="288"/>
      <c r="H76" s="283"/>
      <c r="I76" s="288"/>
      <c r="J76" s="283"/>
      <c r="K76" s="288"/>
      <c r="L76" s="283"/>
      <c r="M76" s="288">
        <f t="shared" si="16"/>
        <v>0</v>
      </c>
      <c r="N76" s="283">
        <f t="shared" si="17"/>
        <v>0</v>
      </c>
    </row>
    <row r="77" spans="1:14" ht="12.75">
      <c r="A77" s="93">
        <v>6498050001</v>
      </c>
      <c r="B77" s="275" t="s">
        <v>241</v>
      </c>
      <c r="C77" s="288"/>
      <c r="D77" s="283">
        <v>664</v>
      </c>
      <c r="E77" s="288">
        <f t="shared" si="18"/>
        <v>0</v>
      </c>
      <c r="F77" s="283">
        <f t="shared" si="18"/>
        <v>664</v>
      </c>
      <c r="G77" s="288"/>
      <c r="H77" s="283"/>
      <c r="I77" s="288"/>
      <c r="J77" s="283"/>
      <c r="K77" s="288"/>
      <c r="L77" s="283"/>
      <c r="M77" s="288">
        <f t="shared" si="16"/>
        <v>0</v>
      </c>
      <c r="N77" s="283">
        <f t="shared" si="17"/>
        <v>0</v>
      </c>
    </row>
    <row r="78" spans="1:14" ht="25.5">
      <c r="A78" s="93">
        <v>6498140001</v>
      </c>
      <c r="B78" s="275" t="s">
        <v>242</v>
      </c>
      <c r="C78" s="288">
        <v>7759.57</v>
      </c>
      <c r="D78" s="283">
        <v>464.38</v>
      </c>
      <c r="E78" s="288">
        <f t="shared" si="18"/>
        <v>7759.57</v>
      </c>
      <c r="F78" s="283">
        <f t="shared" si="18"/>
        <v>464.38</v>
      </c>
      <c r="G78" s="288"/>
      <c r="H78" s="283"/>
      <c r="I78" s="288"/>
      <c r="J78" s="283"/>
      <c r="K78" s="288"/>
      <c r="L78" s="283"/>
      <c r="M78" s="288">
        <f t="shared" si="16"/>
        <v>0</v>
      </c>
      <c r="N78" s="283">
        <f t="shared" si="17"/>
        <v>0</v>
      </c>
    </row>
    <row r="79" spans="1:14" ht="12.75">
      <c r="A79" s="93">
        <v>6498190001</v>
      </c>
      <c r="B79" s="275" t="s">
        <v>7</v>
      </c>
      <c r="C79" s="288">
        <v>213431.86</v>
      </c>
      <c r="D79" s="283">
        <v>266272.82</v>
      </c>
      <c r="E79" s="288">
        <f>C79*80%</f>
        <v>170745.488</v>
      </c>
      <c r="F79" s="283">
        <f>D79*80%</f>
        <v>213018.25600000002</v>
      </c>
      <c r="G79" s="288">
        <f>C79*10%</f>
        <v>21343.186</v>
      </c>
      <c r="H79" s="283">
        <f>D79*10%</f>
        <v>26627.282000000003</v>
      </c>
      <c r="I79" s="288">
        <f>C79*10%</f>
        <v>21343.186</v>
      </c>
      <c r="J79" s="283">
        <f>D79*10%</f>
        <v>26627.282000000003</v>
      </c>
      <c r="K79" s="288"/>
      <c r="L79" s="283"/>
      <c r="M79" s="288">
        <f t="shared" si="16"/>
        <v>0</v>
      </c>
      <c r="N79" s="283">
        <f t="shared" si="17"/>
        <v>0</v>
      </c>
    </row>
    <row r="80" spans="2:14" ht="12.75">
      <c r="B80" s="275"/>
      <c r="C80" s="289">
        <f aca="true" t="shared" si="19" ref="C80:L80">SUM(C65:C79)</f>
        <v>536640.81</v>
      </c>
      <c r="D80" s="284">
        <f t="shared" si="19"/>
        <v>1005537.72</v>
      </c>
      <c r="E80" s="289">
        <f>SUM(E65:E79)</f>
        <v>465356.982</v>
      </c>
      <c r="F80" s="284">
        <f t="shared" si="19"/>
        <v>906491.1860000001</v>
      </c>
      <c r="G80" s="289">
        <f>SUM(G65:G79)</f>
        <v>22204.259000000002</v>
      </c>
      <c r="H80" s="284">
        <f t="shared" si="19"/>
        <v>27672.062</v>
      </c>
      <c r="I80" s="289">
        <f>SUM(I65:I79)</f>
        <v>49079.569</v>
      </c>
      <c r="J80" s="284">
        <f t="shared" si="19"/>
        <v>71374.472</v>
      </c>
      <c r="K80" s="289">
        <f>SUM(K65:K79)</f>
        <v>0</v>
      </c>
      <c r="L80" s="284">
        <f t="shared" si="19"/>
        <v>0</v>
      </c>
      <c r="M80" s="289">
        <f t="shared" si="16"/>
        <v>0</v>
      </c>
      <c r="N80" s="283">
        <f t="shared" si="17"/>
        <v>0</v>
      </c>
    </row>
    <row r="81" spans="1:14" ht="12.75">
      <c r="A81" s="93">
        <v>6512000000</v>
      </c>
      <c r="B81" s="275" t="s">
        <v>10</v>
      </c>
      <c r="C81" s="288">
        <v>1357.21</v>
      </c>
      <c r="D81" s="283">
        <v>933.02</v>
      </c>
      <c r="E81" s="288"/>
      <c r="F81" s="283"/>
      <c r="G81" s="288"/>
      <c r="H81" s="283"/>
      <c r="I81" s="288"/>
      <c r="J81" s="283"/>
      <c r="K81" s="288">
        <f>C81</f>
        <v>1357.21</v>
      </c>
      <c r="L81" s="283">
        <f>D81</f>
        <v>933.02</v>
      </c>
      <c r="M81" s="288">
        <f t="shared" si="16"/>
        <v>0</v>
      </c>
      <c r="N81" s="283">
        <f t="shared" si="17"/>
        <v>0</v>
      </c>
    </row>
    <row r="82" spans="2:14" ht="12.75">
      <c r="B82" s="275"/>
      <c r="C82" s="289">
        <f aca="true" t="shared" si="20" ref="C82:L82">SUM(C81)</f>
        <v>1357.21</v>
      </c>
      <c r="D82" s="284">
        <f t="shared" si="20"/>
        <v>933.02</v>
      </c>
      <c r="E82" s="289">
        <f>SUM(E81)</f>
        <v>0</v>
      </c>
      <c r="F82" s="284">
        <f t="shared" si="20"/>
        <v>0</v>
      </c>
      <c r="G82" s="289">
        <f>SUM(G81)</f>
        <v>0</v>
      </c>
      <c r="H82" s="284">
        <f t="shared" si="20"/>
        <v>0</v>
      </c>
      <c r="I82" s="289">
        <f>SUM(I81)</f>
        <v>0</v>
      </c>
      <c r="J82" s="284">
        <f t="shared" si="20"/>
        <v>0</v>
      </c>
      <c r="K82" s="289">
        <f>SUM(K81)</f>
        <v>1357.21</v>
      </c>
      <c r="L82" s="284">
        <f t="shared" si="20"/>
        <v>933.02</v>
      </c>
      <c r="M82" s="289">
        <f t="shared" si="16"/>
        <v>0</v>
      </c>
      <c r="N82" s="283">
        <f t="shared" si="17"/>
        <v>0</v>
      </c>
    </row>
    <row r="83" spans="1:14" ht="25.5">
      <c r="A83" s="93">
        <v>6601001001</v>
      </c>
      <c r="B83" s="275" t="s">
        <v>243</v>
      </c>
      <c r="C83" s="288">
        <v>943896.52</v>
      </c>
      <c r="D83" s="283">
        <v>631390.84</v>
      </c>
      <c r="E83" s="288">
        <f>C83*80%</f>
        <v>755117.216</v>
      </c>
      <c r="F83" s="283">
        <f>D83*80%</f>
        <v>505112.672</v>
      </c>
      <c r="G83" s="288">
        <f>C83-E83</f>
        <v>188779.304</v>
      </c>
      <c r="H83" s="283">
        <f>D83-F83</f>
        <v>126278.16799999995</v>
      </c>
      <c r="I83" s="288"/>
      <c r="J83" s="283"/>
      <c r="K83" s="288"/>
      <c r="L83" s="283"/>
      <c r="M83" s="288">
        <f t="shared" si="16"/>
        <v>0</v>
      </c>
      <c r="N83" s="283">
        <f t="shared" si="17"/>
        <v>0</v>
      </c>
    </row>
    <row r="84" spans="1:14" ht="12.75">
      <c r="A84" s="93">
        <v>6602001001</v>
      </c>
      <c r="B84" s="275" t="s">
        <v>244</v>
      </c>
      <c r="C84" s="288">
        <v>1496861.13</v>
      </c>
      <c r="D84" s="283">
        <v>1608265.58</v>
      </c>
      <c r="E84" s="288">
        <f>C84</f>
        <v>1496861.13</v>
      </c>
      <c r="F84" s="283">
        <f>D84</f>
        <v>1608265.58</v>
      </c>
      <c r="G84" s="288"/>
      <c r="H84" s="283"/>
      <c r="I84" s="288"/>
      <c r="J84" s="283"/>
      <c r="K84" s="288"/>
      <c r="L84" s="283"/>
      <c r="M84" s="288">
        <f t="shared" si="16"/>
        <v>0</v>
      </c>
      <c r="N84" s="283">
        <f t="shared" si="17"/>
        <v>0</v>
      </c>
    </row>
    <row r="85" spans="1:14" ht="12.75">
      <c r="A85" s="93">
        <v>6603001001</v>
      </c>
      <c r="B85" s="275" t="s">
        <v>245</v>
      </c>
      <c r="C85" s="288">
        <v>52175.53</v>
      </c>
      <c r="D85" s="283">
        <v>15571.14</v>
      </c>
      <c r="E85" s="288">
        <f>C85</f>
        <v>52175.53</v>
      </c>
      <c r="F85" s="283">
        <f>D85</f>
        <v>15571.14</v>
      </c>
      <c r="G85" s="288"/>
      <c r="H85" s="283"/>
      <c r="I85" s="288"/>
      <c r="J85" s="283"/>
      <c r="K85" s="288"/>
      <c r="L85" s="283"/>
      <c r="M85" s="288">
        <f t="shared" si="16"/>
        <v>0</v>
      </c>
      <c r="N85" s="283">
        <f t="shared" si="17"/>
        <v>0</v>
      </c>
    </row>
    <row r="86" spans="1:14" ht="12.75">
      <c r="A86" s="93">
        <v>6604001001</v>
      </c>
      <c r="B86" s="275" t="s">
        <v>246</v>
      </c>
      <c r="C86" s="288">
        <v>425252.42</v>
      </c>
      <c r="D86" s="283">
        <v>595757.13</v>
      </c>
      <c r="E86" s="288">
        <f>C86*15%</f>
        <v>63787.863</v>
      </c>
      <c r="F86" s="283">
        <f>D86*15%</f>
        <v>89363.5695</v>
      </c>
      <c r="G86" s="288">
        <f>C86*80%</f>
        <v>340201.936</v>
      </c>
      <c r="H86" s="283">
        <f>D86*80%</f>
        <v>476605.704</v>
      </c>
      <c r="I86" s="288">
        <f>C86*5%</f>
        <v>21262.621</v>
      </c>
      <c r="J86" s="283">
        <f>D86*5%</f>
        <v>29787.8565</v>
      </c>
      <c r="K86" s="288"/>
      <c r="L86" s="283"/>
      <c r="M86" s="288">
        <f t="shared" si="16"/>
        <v>0</v>
      </c>
      <c r="N86" s="283">
        <f t="shared" si="17"/>
        <v>0</v>
      </c>
    </row>
    <row r="87" spans="1:14" ht="25.5">
      <c r="A87" s="93">
        <v>6605001001</v>
      </c>
      <c r="B87" s="275" t="s">
        <v>247</v>
      </c>
      <c r="C87" s="288">
        <v>6762.65</v>
      </c>
      <c r="D87" s="283">
        <v>6762.65</v>
      </c>
      <c r="E87" s="288"/>
      <c r="F87" s="283"/>
      <c r="G87" s="288">
        <f>C87</f>
        <v>6762.65</v>
      </c>
      <c r="H87" s="283">
        <f>D87</f>
        <v>6762.65</v>
      </c>
      <c r="I87" s="288"/>
      <c r="J87" s="283"/>
      <c r="K87" s="288"/>
      <c r="L87" s="283"/>
      <c r="M87" s="288">
        <f t="shared" si="16"/>
        <v>0</v>
      </c>
      <c r="N87" s="283">
        <f t="shared" si="17"/>
        <v>0</v>
      </c>
    </row>
    <row r="88" spans="2:14" ht="12.75">
      <c r="B88" s="275"/>
      <c r="C88" s="289">
        <f aca="true" t="shared" si="21" ref="C88:L88">SUM(C83:C87)</f>
        <v>2924948.2499999995</v>
      </c>
      <c r="D88" s="284">
        <f t="shared" si="21"/>
        <v>2857747.34</v>
      </c>
      <c r="E88" s="289">
        <f>SUM(E83:E87)</f>
        <v>2367941.7389999996</v>
      </c>
      <c r="F88" s="284">
        <f t="shared" si="21"/>
        <v>2218312.9615000007</v>
      </c>
      <c r="G88" s="289">
        <f>SUM(G83:G87)</f>
        <v>535743.89</v>
      </c>
      <c r="H88" s="284">
        <f t="shared" si="21"/>
        <v>609646.522</v>
      </c>
      <c r="I88" s="289">
        <f>SUM(I83:I87)</f>
        <v>21262.621</v>
      </c>
      <c r="J88" s="284">
        <f t="shared" si="21"/>
        <v>29787.8565</v>
      </c>
      <c r="K88" s="289">
        <f>SUM(K83:K87)</f>
        <v>0</v>
      </c>
      <c r="L88" s="284">
        <f t="shared" si="21"/>
        <v>0</v>
      </c>
      <c r="M88" s="289">
        <f t="shared" si="16"/>
        <v>0</v>
      </c>
      <c r="N88" s="283">
        <f t="shared" si="17"/>
        <v>0</v>
      </c>
    </row>
    <row r="89" spans="2:14" ht="12.75">
      <c r="B89" s="275"/>
      <c r="C89" s="288"/>
      <c r="D89" s="283"/>
      <c r="E89" s="288"/>
      <c r="F89" s="283"/>
      <c r="G89" s="288"/>
      <c r="H89" s="283"/>
      <c r="I89" s="288"/>
      <c r="J89" s="283"/>
      <c r="K89" s="288"/>
      <c r="L89" s="283"/>
      <c r="M89" s="288">
        <f t="shared" si="16"/>
        <v>0</v>
      </c>
      <c r="N89" s="283">
        <f t="shared" si="17"/>
        <v>0</v>
      </c>
    </row>
    <row r="90" spans="2:14" ht="13.5" thickBot="1">
      <c r="B90" s="275"/>
      <c r="C90" s="290">
        <f aca="true" t="shared" si="22" ref="C90:N90">C88+C82+C80+C64+C60+C37+C27</f>
        <v>65815157.45999999</v>
      </c>
      <c r="D90" s="285">
        <f t="shared" si="22"/>
        <v>60778812.629999995</v>
      </c>
      <c r="E90" s="290">
        <f t="shared" si="22"/>
        <v>59123370.2336</v>
      </c>
      <c r="F90" s="285">
        <f t="shared" si="22"/>
        <v>54355123.9531</v>
      </c>
      <c r="G90" s="290">
        <f t="shared" si="22"/>
        <v>6586878.4214</v>
      </c>
      <c r="H90" s="285">
        <f t="shared" si="22"/>
        <v>6248165.949400001</v>
      </c>
      <c r="I90" s="290">
        <f t="shared" si="22"/>
        <v>103551.595</v>
      </c>
      <c r="J90" s="285">
        <f t="shared" si="22"/>
        <v>174589.70750000002</v>
      </c>
      <c r="K90" s="290">
        <f t="shared" si="22"/>
        <v>1357.21</v>
      </c>
      <c r="L90" s="285">
        <f t="shared" si="22"/>
        <v>933.02</v>
      </c>
      <c r="M90" s="290">
        <f t="shared" si="22"/>
        <v>0</v>
      </c>
      <c r="N90" s="285">
        <f t="shared" si="22"/>
        <v>0</v>
      </c>
    </row>
    <row r="91" spans="2:14" ht="12.75" thickTop="1">
      <c r="B91" s="275"/>
      <c r="C91" s="280"/>
      <c r="D91" s="280"/>
      <c r="E91" s="310"/>
      <c r="F91" s="5"/>
      <c r="G91" s="280"/>
      <c r="H91" s="5"/>
      <c r="I91" s="280"/>
      <c r="J91" s="5"/>
      <c r="K91" s="280"/>
      <c r="L91" s="5"/>
      <c r="M91" s="280"/>
      <c r="N91" s="5"/>
    </row>
    <row r="92" spans="2:14" ht="12.75">
      <c r="B92" s="275"/>
      <c r="C92" s="280"/>
      <c r="D92" s="280"/>
      <c r="E92" s="280"/>
      <c r="F92" s="5"/>
      <c r="G92" s="280"/>
      <c r="H92" s="5"/>
      <c r="I92" s="280"/>
      <c r="J92" s="5"/>
      <c r="K92" s="280"/>
      <c r="L92" s="5"/>
      <c r="M92" s="280"/>
      <c r="N92" s="5"/>
    </row>
    <row r="93" spans="2:14" ht="12.75">
      <c r="B93" s="275"/>
      <c r="C93" s="280">
        <f>E90+G90+I90+K90+M90</f>
        <v>65815157.46</v>
      </c>
      <c r="D93" s="80">
        <f>F90+H90+J90+L90+N90</f>
        <v>60778812.63000001</v>
      </c>
      <c r="E93" s="80"/>
      <c r="F93" s="5"/>
      <c r="G93" s="280"/>
      <c r="H93" s="5"/>
      <c r="I93" s="280"/>
      <c r="J93" s="5"/>
      <c r="K93" s="280"/>
      <c r="L93" s="5"/>
      <c r="M93" s="280"/>
      <c r="N93" s="5"/>
    </row>
    <row r="94" spans="2:14" ht="12.75">
      <c r="B94" s="275"/>
      <c r="C94" s="280"/>
      <c r="D94" s="280"/>
      <c r="E94" s="280"/>
      <c r="F94" s="5"/>
      <c r="G94" s="280"/>
      <c r="H94" s="5"/>
      <c r="I94" s="280"/>
      <c r="J94" s="5"/>
      <c r="K94" s="280"/>
      <c r="L94" s="5"/>
      <c r="M94" s="280"/>
      <c r="N94" s="5"/>
    </row>
    <row r="95" spans="2:14" ht="12.75">
      <c r="B95" s="275"/>
      <c r="C95" s="293">
        <f>C90-C93</f>
        <v>0</v>
      </c>
      <c r="D95" s="293">
        <f>D90-D93</f>
        <v>0</v>
      </c>
      <c r="E95" s="280"/>
      <c r="F95" s="5"/>
      <c r="G95" s="280"/>
      <c r="H95" s="5"/>
      <c r="I95" s="280"/>
      <c r="J95" s="5"/>
      <c r="K95" s="280"/>
      <c r="L95" s="5"/>
      <c r="M95" s="280"/>
      <c r="N95" s="5"/>
    </row>
    <row r="96" spans="2:14" ht="12.75">
      <c r="B96" s="275"/>
      <c r="C96" s="280"/>
      <c r="D96" s="283"/>
      <c r="E96" s="280"/>
      <c r="F96" s="5"/>
      <c r="G96" s="280"/>
      <c r="H96" s="5"/>
      <c r="I96" s="280"/>
      <c r="J96" s="5"/>
      <c r="K96" s="280"/>
      <c r="L96" s="5"/>
      <c r="M96" s="280"/>
      <c r="N96" s="5"/>
    </row>
    <row r="97" spans="2:14" ht="12.75">
      <c r="B97" s="2"/>
      <c r="C97" s="80"/>
      <c r="D97" s="294" t="s">
        <v>1004</v>
      </c>
      <c r="E97" s="280">
        <f>'ΓΕΝΙΚΗ ΕΚΜΕΤΑΛΛΕΥΣΗ'!D11</f>
        <v>34570984.37</v>
      </c>
      <c r="F97" s="5"/>
      <c r="G97" s="280"/>
      <c r="H97" s="5"/>
      <c r="I97" s="280"/>
      <c r="J97" s="5"/>
      <c r="K97" s="280"/>
      <c r="L97" s="5"/>
      <c r="M97" s="280"/>
      <c r="N97" s="5"/>
    </row>
    <row r="98" spans="2:14" ht="12.75">
      <c r="B98" s="275"/>
      <c r="C98" s="280"/>
      <c r="D98" s="280"/>
      <c r="E98" s="280"/>
      <c r="F98" s="5"/>
      <c r="G98" s="280"/>
      <c r="H98" s="5"/>
      <c r="I98" s="280"/>
      <c r="J98" s="5"/>
      <c r="K98" s="280"/>
      <c r="L98" s="5"/>
      <c r="M98" s="280"/>
      <c r="N98" s="5"/>
    </row>
    <row r="99" spans="2:14" ht="13.5" thickBot="1">
      <c r="B99" s="275"/>
      <c r="C99" s="280"/>
      <c r="D99" s="280"/>
      <c r="E99" s="311">
        <f>E90+E97</f>
        <v>93694354.6036</v>
      </c>
      <c r="F99" s="5"/>
      <c r="G99" s="280"/>
      <c r="H99" s="5"/>
      <c r="I99" s="280"/>
      <c r="J99" s="5"/>
      <c r="K99" s="280"/>
      <c r="L99" s="5"/>
      <c r="M99" s="280"/>
      <c r="N99" s="5"/>
    </row>
    <row r="100" spans="2:14" ht="12.75" thickTop="1">
      <c r="B100" s="275"/>
      <c r="C100" s="280"/>
      <c r="D100" s="280"/>
      <c r="E100" s="280"/>
      <c r="F100" s="5"/>
      <c r="G100" s="280"/>
      <c r="H100" s="5"/>
      <c r="I100" s="280"/>
      <c r="J100" s="5"/>
      <c r="K100" s="280"/>
      <c r="L100" s="5"/>
      <c r="M100" s="280"/>
      <c r="N100" s="5"/>
    </row>
    <row r="101" spans="2:14" ht="12.75">
      <c r="B101" s="295"/>
      <c r="C101" s="296" t="s">
        <v>1005</v>
      </c>
      <c r="D101" s="297" t="s">
        <v>165</v>
      </c>
      <c r="E101" s="298">
        <v>34570984.37</v>
      </c>
      <c r="F101" s="5"/>
      <c r="G101" s="298"/>
      <c r="H101" s="5"/>
      <c r="I101" s="298"/>
      <c r="J101" s="5"/>
      <c r="K101" s="298"/>
      <c r="L101" s="5"/>
      <c r="M101" s="280"/>
      <c r="N101" s="5"/>
    </row>
    <row r="102" spans="2:14" ht="12.75">
      <c r="B102" s="299">
        <v>60</v>
      </c>
      <c r="C102" s="247" t="s">
        <v>1006</v>
      </c>
      <c r="D102" s="300" t="s">
        <v>165</v>
      </c>
      <c r="E102" s="335">
        <f>E27</f>
        <v>51407064.722</v>
      </c>
      <c r="F102" s="5"/>
      <c r="G102" s="337">
        <f>G27</f>
        <v>5524622.338</v>
      </c>
      <c r="H102" s="338"/>
      <c r="I102" s="337">
        <f>I27</f>
        <v>8722.73</v>
      </c>
      <c r="J102" s="338"/>
      <c r="K102" s="337">
        <f>K27</f>
        <v>0</v>
      </c>
      <c r="L102" s="338"/>
      <c r="M102" s="338"/>
      <c r="N102" s="5"/>
    </row>
    <row r="103" spans="2:14" ht="12.75">
      <c r="B103" s="299">
        <v>61</v>
      </c>
      <c r="C103" s="247" t="s">
        <v>1007</v>
      </c>
      <c r="D103" s="300" t="s">
        <v>165</v>
      </c>
      <c r="E103" s="335">
        <v>1029622.84</v>
      </c>
      <c r="F103" s="5"/>
      <c r="G103" s="337">
        <f>G37</f>
        <v>128090.97499999999</v>
      </c>
      <c r="H103" s="338"/>
      <c r="I103" s="337">
        <f>I37</f>
        <v>0</v>
      </c>
      <c r="J103" s="338"/>
      <c r="K103" s="337">
        <f>K37</f>
        <v>0</v>
      </c>
      <c r="L103" s="338"/>
      <c r="M103" s="338"/>
      <c r="N103" s="5"/>
    </row>
    <row r="104" spans="2:14" ht="12.75">
      <c r="B104" s="299">
        <v>62</v>
      </c>
      <c r="C104" s="247" t="s">
        <v>1129</v>
      </c>
      <c r="D104" s="300" t="s">
        <v>165</v>
      </c>
      <c r="E104" s="335">
        <f>E60</f>
        <v>3853383.9455999993</v>
      </c>
      <c r="F104" s="5"/>
      <c r="G104" s="337">
        <f>G60</f>
        <v>375308.95939999993</v>
      </c>
      <c r="H104" s="338"/>
      <c r="I104" s="337">
        <f>I60</f>
        <v>24486.675000000003</v>
      </c>
      <c r="J104" s="338"/>
      <c r="K104" s="337">
        <f>K60</f>
        <v>0</v>
      </c>
      <c r="L104" s="338"/>
      <c r="M104" s="338"/>
      <c r="N104" s="5"/>
    </row>
    <row r="105" spans="2:14" ht="12.75">
      <c r="B105" s="299">
        <v>63</v>
      </c>
      <c r="C105" s="269" t="s">
        <v>1151</v>
      </c>
      <c r="D105" s="300"/>
      <c r="E105" s="335">
        <f>E64</f>
        <v>0</v>
      </c>
      <c r="F105" s="5"/>
      <c r="G105" s="337">
        <f>G64</f>
        <v>908</v>
      </c>
      <c r="H105" s="338"/>
      <c r="I105" s="337">
        <f>I64</f>
        <v>0</v>
      </c>
      <c r="J105" s="338"/>
      <c r="K105" s="337">
        <f>K64</f>
        <v>0</v>
      </c>
      <c r="L105" s="338"/>
      <c r="M105" s="338"/>
      <c r="N105" s="5"/>
    </row>
    <row r="106" spans="2:14" ht="12.75">
      <c r="B106" s="299">
        <v>64</v>
      </c>
      <c r="C106" s="247" t="s">
        <v>1154</v>
      </c>
      <c r="D106" s="300" t="s">
        <v>165</v>
      </c>
      <c r="E106" s="335">
        <f>E80</f>
        <v>465356.982</v>
      </c>
      <c r="F106" s="5"/>
      <c r="G106" s="337">
        <f>G80</f>
        <v>22204.259000000002</v>
      </c>
      <c r="H106" s="338"/>
      <c r="I106" s="337">
        <f>I80</f>
        <v>49079.569</v>
      </c>
      <c r="J106" s="338"/>
      <c r="K106" s="337">
        <f>K80</f>
        <v>0</v>
      </c>
      <c r="L106" s="338"/>
      <c r="M106" s="338"/>
      <c r="N106" s="5"/>
    </row>
    <row r="107" spans="2:14" ht="12.75">
      <c r="B107" s="299">
        <v>65</v>
      </c>
      <c r="C107" s="269" t="s">
        <v>9</v>
      </c>
      <c r="D107" s="300"/>
      <c r="E107" s="335">
        <f>E82</f>
        <v>0</v>
      </c>
      <c r="F107" s="5"/>
      <c r="G107" s="337">
        <f>G82</f>
        <v>0</v>
      </c>
      <c r="H107" s="338"/>
      <c r="I107" s="337">
        <f>I82</f>
        <v>0</v>
      </c>
      <c r="J107" s="338"/>
      <c r="K107" s="337">
        <f>K82</f>
        <v>1357.21</v>
      </c>
      <c r="L107" s="338"/>
      <c r="M107" s="338"/>
      <c r="N107" s="5"/>
    </row>
    <row r="108" spans="2:14" ht="12.75" thickBot="1">
      <c r="B108" s="299">
        <v>66</v>
      </c>
      <c r="C108" s="247" t="s">
        <v>383</v>
      </c>
      <c r="D108" s="300" t="s">
        <v>165</v>
      </c>
      <c r="E108" s="336">
        <f>E88</f>
        <v>2367941.7389999996</v>
      </c>
      <c r="F108" s="5"/>
      <c r="G108" s="339">
        <f>G88</f>
        <v>535743.89</v>
      </c>
      <c r="H108" s="338"/>
      <c r="I108" s="339">
        <f>I88</f>
        <v>21262.621</v>
      </c>
      <c r="J108" s="338"/>
      <c r="K108" s="339">
        <f>K88</f>
        <v>0</v>
      </c>
      <c r="L108" s="338"/>
      <c r="M108" s="338"/>
      <c r="N108" s="5"/>
    </row>
    <row r="109" spans="2:14" ht="13.5" thickBot="1">
      <c r="B109" s="7"/>
      <c r="C109" s="296" t="s">
        <v>1008</v>
      </c>
      <c r="D109" s="300" t="s">
        <v>165</v>
      </c>
      <c r="E109" s="301">
        <f>SUM(E102:E108)</f>
        <v>59123370.22860001</v>
      </c>
      <c r="F109" s="5"/>
      <c r="G109" s="340">
        <f>SUM(G102:G108)</f>
        <v>6586878.421399999</v>
      </c>
      <c r="H109" s="338"/>
      <c r="I109" s="340">
        <f>SUM(I102:I108)</f>
        <v>103551.595</v>
      </c>
      <c r="J109" s="338"/>
      <c r="K109" s="340">
        <f>SUM(K102:K108)</f>
        <v>1357.21</v>
      </c>
      <c r="L109" s="338"/>
      <c r="M109" s="338"/>
      <c r="N109" s="5"/>
    </row>
    <row r="110" spans="2:14" ht="27" thickBot="1">
      <c r="B110" s="7"/>
      <c r="C110" s="296" t="s">
        <v>1009</v>
      </c>
      <c r="D110" s="296" t="s">
        <v>165</v>
      </c>
      <c r="E110" s="302">
        <f>E109+E101</f>
        <v>93694354.5986</v>
      </c>
      <c r="F110" s="5"/>
      <c r="G110" s="341">
        <f>G109+G101</f>
        <v>6586878.421399999</v>
      </c>
      <c r="H110" s="338"/>
      <c r="I110" s="341">
        <f>I109+I101</f>
        <v>103551.595</v>
      </c>
      <c r="J110" s="338"/>
      <c r="K110" s="341">
        <f>K109+K101</f>
        <v>1357.21</v>
      </c>
      <c r="L110" s="338"/>
      <c r="M110" s="338"/>
      <c r="N110" s="5"/>
    </row>
    <row r="111" spans="2:14" ht="12.75" thickTop="1">
      <c r="B111" s="275"/>
      <c r="C111" s="280"/>
      <c r="D111" s="280"/>
      <c r="E111" s="280"/>
      <c r="F111" s="5"/>
      <c r="G111" s="338"/>
      <c r="H111" s="338"/>
      <c r="I111" s="338"/>
      <c r="J111" s="338"/>
      <c r="K111" s="338"/>
      <c r="L111" s="338"/>
      <c r="M111" s="338"/>
      <c r="N111" s="5"/>
    </row>
    <row r="112" spans="2:14" ht="12.75">
      <c r="B112" s="275"/>
      <c r="C112" s="280"/>
      <c r="D112" s="280"/>
      <c r="E112" s="280">
        <f>E110-E99</f>
        <v>-0.004999995231628418</v>
      </c>
      <c r="F112" s="5"/>
      <c r="G112" s="338">
        <f>G110-G90</f>
        <v>0</v>
      </c>
      <c r="H112" s="338"/>
      <c r="I112" s="338">
        <f>I110-I90</f>
        <v>0</v>
      </c>
      <c r="J112" s="338"/>
      <c r="K112" s="338">
        <f>K110-K90</f>
        <v>0</v>
      </c>
      <c r="L112" s="338"/>
      <c r="M112" s="338"/>
      <c r="N112" s="5"/>
    </row>
  </sheetData>
  <sheetProtection/>
  <printOptions/>
  <pageMargins left="0.75" right="0.75" top="1" bottom="1" header="0.5" footer="0.5"/>
  <pageSetup horizontalDpi="600" verticalDpi="600" orientation="portrait" paperSize="9" scale="43" r:id="rId1"/>
  <colBreaks count="1" manualBreakCount="1">
    <brk id="13" max="90" man="1"/>
  </colBreaks>
</worksheet>
</file>

<file path=xl/worksheets/sheet8.xml><?xml version="1.0" encoding="utf-8"?>
<worksheet xmlns="http://schemas.openxmlformats.org/spreadsheetml/2006/main" xmlns:r="http://schemas.openxmlformats.org/officeDocument/2006/relationships">
  <dimension ref="A1:G188"/>
  <sheetViews>
    <sheetView zoomScale="85" zoomScaleNormal="85" zoomScalePageLayoutView="0" workbookViewId="0" topLeftCell="A152">
      <selection activeCell="F157" sqref="F157:F162"/>
    </sheetView>
  </sheetViews>
  <sheetFormatPr defaultColWidth="8.8515625" defaultRowHeight="12.75"/>
  <cols>
    <col min="1" max="1" width="11.28125" style="273" bestFit="1" customWidth="1"/>
    <col min="2" max="2" width="40.28125" style="52" customWidth="1"/>
    <col min="3" max="4" width="13.7109375" style="52" bestFit="1" customWidth="1"/>
    <col min="5" max="5" width="14.7109375" style="52" bestFit="1" customWidth="1"/>
    <col min="6" max="6" width="15.421875" style="52" bestFit="1" customWidth="1"/>
    <col min="7" max="7" width="14.140625" style="52" bestFit="1" customWidth="1"/>
    <col min="8" max="16384" width="8.8515625" style="52" customWidth="1"/>
  </cols>
  <sheetData>
    <row r="1" spans="1:5" ht="12.75">
      <c r="A1" s="274"/>
      <c r="B1" s="270"/>
      <c r="C1" s="270"/>
      <c r="D1" s="270"/>
      <c r="E1" s="269"/>
    </row>
    <row r="2" spans="1:5" ht="12.75">
      <c r="A2" s="268">
        <v>60</v>
      </c>
      <c r="B2" s="269" t="s">
        <v>1105</v>
      </c>
      <c r="C2" s="272">
        <v>0</v>
      </c>
      <c r="D2" s="272">
        <v>0</v>
      </c>
      <c r="E2" s="269"/>
    </row>
    <row r="3" spans="1:5" ht="12.75">
      <c r="A3" s="268">
        <v>61</v>
      </c>
      <c r="B3" s="269" t="s">
        <v>1124</v>
      </c>
      <c r="C3" s="272">
        <v>0</v>
      </c>
      <c r="D3" s="272">
        <v>0</v>
      </c>
      <c r="E3" s="269"/>
    </row>
    <row r="4" spans="1:5" ht="12.75">
      <c r="A4" s="268">
        <v>62</v>
      </c>
      <c r="B4" s="269" t="s">
        <v>1129</v>
      </c>
      <c r="C4" s="272">
        <v>0</v>
      </c>
      <c r="D4" s="272">
        <v>0</v>
      </c>
      <c r="E4" s="269"/>
    </row>
    <row r="5" spans="1:5" ht="12.75">
      <c r="A5" s="268">
        <v>63</v>
      </c>
      <c r="B5" s="269" t="s">
        <v>1151</v>
      </c>
      <c r="C5" s="272">
        <v>0</v>
      </c>
      <c r="D5" s="272">
        <v>0</v>
      </c>
      <c r="E5" s="269"/>
    </row>
    <row r="6" spans="1:5" ht="12.75">
      <c r="A6" s="268">
        <v>64</v>
      </c>
      <c r="B6" s="269" t="s">
        <v>1154</v>
      </c>
      <c r="C6" s="272">
        <v>0</v>
      </c>
      <c r="D6" s="272">
        <v>0</v>
      </c>
      <c r="E6" s="269"/>
    </row>
    <row r="7" spans="1:5" ht="12.75">
      <c r="A7" s="268">
        <v>65</v>
      </c>
      <c r="B7" s="269" t="s">
        <v>9</v>
      </c>
      <c r="C7" s="272">
        <v>0</v>
      </c>
      <c r="D7" s="272">
        <v>0</v>
      </c>
      <c r="E7" s="269"/>
    </row>
    <row r="8" spans="1:5" ht="12.75">
      <c r="A8" s="268">
        <v>66</v>
      </c>
      <c r="B8" s="269" t="s">
        <v>880</v>
      </c>
      <c r="C8" s="272">
        <v>0</v>
      </c>
      <c r="D8" s="272">
        <v>0</v>
      </c>
      <c r="E8" s="269"/>
    </row>
    <row r="9" spans="1:5" ht="12.75">
      <c r="A9" s="268">
        <v>6000</v>
      </c>
      <c r="B9" s="269" t="s">
        <v>834</v>
      </c>
      <c r="C9" s="271">
        <v>55241139.54</v>
      </c>
      <c r="D9" s="272">
        <v>0</v>
      </c>
      <c r="E9" s="269"/>
    </row>
    <row r="10" spans="1:5" ht="25.5">
      <c r="A10" s="268">
        <v>6001</v>
      </c>
      <c r="B10" s="269" t="s">
        <v>839</v>
      </c>
      <c r="C10" s="271">
        <v>228784.73</v>
      </c>
      <c r="D10" s="272">
        <v>0</v>
      </c>
      <c r="E10" s="269"/>
    </row>
    <row r="11" spans="1:5" ht="12.75">
      <c r="A11" s="268">
        <v>6002</v>
      </c>
      <c r="B11" s="269" t="s">
        <v>843</v>
      </c>
      <c r="C11" s="271">
        <v>783875.77</v>
      </c>
      <c r="D11" s="272">
        <v>0</v>
      </c>
      <c r="E11" s="269"/>
    </row>
    <row r="12" spans="1:5" ht="25.5">
      <c r="A12" s="268">
        <v>6021</v>
      </c>
      <c r="B12" s="269" t="s">
        <v>844</v>
      </c>
      <c r="C12" s="271">
        <v>321964.89</v>
      </c>
      <c r="D12" s="272">
        <v>0</v>
      </c>
      <c r="E12" s="269"/>
    </row>
    <row r="13" spans="1:5" ht="25.5">
      <c r="A13" s="268">
        <v>6050</v>
      </c>
      <c r="B13" s="269" t="s">
        <v>845</v>
      </c>
      <c r="C13" s="271">
        <v>364644.86</v>
      </c>
      <c r="D13" s="272">
        <v>0</v>
      </c>
      <c r="E13" s="269"/>
    </row>
    <row r="14" spans="1:5" ht="38.25">
      <c r="A14" s="268">
        <v>6100</v>
      </c>
      <c r="B14" s="269" t="s">
        <v>849</v>
      </c>
      <c r="C14" s="271">
        <v>257412.54</v>
      </c>
      <c r="D14" s="272">
        <v>0</v>
      </c>
      <c r="E14" s="269"/>
    </row>
    <row r="15" spans="1:5" ht="38.25">
      <c r="A15" s="268">
        <v>6101</v>
      </c>
      <c r="B15" s="269" t="s">
        <v>852</v>
      </c>
      <c r="C15" s="271">
        <v>49516.9</v>
      </c>
      <c r="D15" s="272">
        <v>0</v>
      </c>
      <c r="E15" s="269"/>
    </row>
    <row r="16" spans="1:5" ht="25.5">
      <c r="A16" s="268">
        <v>6190</v>
      </c>
      <c r="B16" s="269" t="s">
        <v>854</v>
      </c>
      <c r="C16" s="272">
        <v>0</v>
      </c>
      <c r="D16" s="271">
        <v>1157713.82</v>
      </c>
      <c r="E16" s="281">
        <f>D16-'Φ.Μερ.2009'!C37</f>
        <v>0</v>
      </c>
    </row>
    <row r="17" spans="1:5" ht="25.5">
      <c r="A17" s="268">
        <v>6191</v>
      </c>
      <c r="B17" s="269" t="s">
        <v>1125</v>
      </c>
      <c r="C17" s="271">
        <v>206133.74</v>
      </c>
      <c r="D17" s="272">
        <v>0</v>
      </c>
      <c r="E17" s="269"/>
    </row>
    <row r="18" spans="1:5" ht="25.5" thickBot="1">
      <c r="A18" s="268">
        <v>6198</v>
      </c>
      <c r="B18" s="269" t="s">
        <v>855</v>
      </c>
      <c r="C18" s="271">
        <v>644650.64</v>
      </c>
      <c r="D18" s="272">
        <v>0</v>
      </c>
      <c r="E18" s="269"/>
    </row>
    <row r="19" spans="1:7" ht="26.25" thickBot="1">
      <c r="A19" s="268">
        <v>6200</v>
      </c>
      <c r="B19" s="269" t="s">
        <v>857</v>
      </c>
      <c r="C19" s="271">
        <v>727136.97</v>
      </c>
      <c r="D19" s="272">
        <v>0</v>
      </c>
      <c r="E19" s="269"/>
      <c r="G19" s="344">
        <v>727136.97</v>
      </c>
    </row>
    <row r="20" spans="1:7" ht="15.75" thickBot="1">
      <c r="A20" s="268">
        <v>6202</v>
      </c>
      <c r="B20" s="269" t="s">
        <v>858</v>
      </c>
      <c r="C20" s="271">
        <v>82903.72</v>
      </c>
      <c r="D20" s="272">
        <v>0</v>
      </c>
      <c r="E20" s="269"/>
      <c r="G20" s="345">
        <v>82903.72</v>
      </c>
    </row>
    <row r="21" spans="1:7" ht="15.75" thickBot="1">
      <c r="A21" s="268">
        <v>6203</v>
      </c>
      <c r="B21" s="269" t="s">
        <v>859</v>
      </c>
      <c r="C21" s="271">
        <v>198767.97</v>
      </c>
      <c r="D21" s="272">
        <v>0</v>
      </c>
      <c r="E21" s="269"/>
      <c r="G21" s="345">
        <v>198767.97</v>
      </c>
    </row>
    <row r="22" spans="1:7" ht="15.75" thickBot="1">
      <c r="A22" s="268">
        <v>6204</v>
      </c>
      <c r="B22" s="269" t="s">
        <v>861</v>
      </c>
      <c r="C22" s="271">
        <v>159343.07</v>
      </c>
      <c r="D22" s="272">
        <v>0</v>
      </c>
      <c r="E22" s="269"/>
      <c r="G22" s="345">
        <v>159343.07</v>
      </c>
    </row>
    <row r="23" spans="1:7" ht="15.75" thickBot="1">
      <c r="A23" s="268">
        <v>6205</v>
      </c>
      <c r="B23" s="269" t="s">
        <v>863</v>
      </c>
      <c r="C23" s="271">
        <v>35349</v>
      </c>
      <c r="D23" s="272">
        <v>0</v>
      </c>
      <c r="E23" s="269"/>
      <c r="G23" s="345">
        <v>35349</v>
      </c>
    </row>
    <row r="24" spans="1:7" ht="26.25" thickBot="1">
      <c r="A24" s="268">
        <v>6207</v>
      </c>
      <c r="B24" s="269" t="s">
        <v>864</v>
      </c>
      <c r="C24" s="271">
        <v>507680.1</v>
      </c>
      <c r="D24" s="272">
        <v>0</v>
      </c>
      <c r="E24" s="269"/>
      <c r="G24" s="345">
        <v>574680.1</v>
      </c>
    </row>
    <row r="25" spans="1:7" ht="26.25" thickBot="1">
      <c r="A25" s="268">
        <v>6290</v>
      </c>
      <c r="B25" s="269" t="s">
        <v>608</v>
      </c>
      <c r="C25" s="272">
        <v>0</v>
      </c>
      <c r="D25" s="271">
        <v>4186179.58</v>
      </c>
      <c r="E25" s="269"/>
      <c r="G25" s="345">
        <v>2474998.75</v>
      </c>
    </row>
    <row r="26" spans="1:7" ht="12.75">
      <c r="A26" s="268">
        <v>6298</v>
      </c>
      <c r="B26" s="269" t="s">
        <v>870</v>
      </c>
      <c r="C26" s="271">
        <v>2474998.75</v>
      </c>
      <c r="D26" s="272">
        <v>0</v>
      </c>
      <c r="E26" s="269"/>
      <c r="G26" s="346">
        <f>SUM(G19:G25)</f>
        <v>4253179.58</v>
      </c>
    </row>
    <row r="27" spans="1:5" ht="12.75">
      <c r="A27" s="268">
        <v>6303</v>
      </c>
      <c r="B27" s="269" t="s">
        <v>871</v>
      </c>
      <c r="C27" s="272">
        <v>908</v>
      </c>
      <c r="D27" s="272">
        <v>0</v>
      </c>
      <c r="E27" s="269"/>
    </row>
    <row r="28" spans="1:5" ht="25.5">
      <c r="A28" s="268">
        <v>6390</v>
      </c>
      <c r="B28" s="269" t="s">
        <v>608</v>
      </c>
      <c r="C28" s="272">
        <v>0</v>
      </c>
      <c r="D28" s="272">
        <v>908</v>
      </c>
      <c r="E28" s="269"/>
    </row>
    <row r="29" spans="1:5" ht="12.75">
      <c r="A29" s="268">
        <v>6400</v>
      </c>
      <c r="B29" s="269" t="s">
        <v>873</v>
      </c>
      <c r="C29" s="271">
        <v>211116.35</v>
      </c>
      <c r="D29" s="272">
        <v>0</v>
      </c>
      <c r="E29" s="269"/>
    </row>
    <row r="30" spans="1:5" ht="12.75">
      <c r="A30" s="268">
        <v>6401</v>
      </c>
      <c r="B30" s="269" t="s">
        <v>874</v>
      </c>
      <c r="C30" s="271">
        <v>77001.22</v>
      </c>
      <c r="D30" s="272">
        <v>0</v>
      </c>
      <c r="E30" s="269"/>
    </row>
    <row r="31" spans="1:5" ht="12.75">
      <c r="A31" s="268">
        <v>6402</v>
      </c>
      <c r="B31" s="269" t="s">
        <v>875</v>
      </c>
      <c r="C31" s="271">
        <v>25603.56</v>
      </c>
      <c r="D31" s="272">
        <v>0</v>
      </c>
      <c r="E31" s="269"/>
    </row>
    <row r="32" spans="1:5" ht="12.75">
      <c r="A32" s="268">
        <v>6403</v>
      </c>
      <c r="B32" s="269" t="s">
        <v>876</v>
      </c>
      <c r="C32" s="271">
        <v>1500</v>
      </c>
      <c r="D32" s="272">
        <v>0</v>
      </c>
      <c r="E32" s="269"/>
    </row>
    <row r="33" spans="1:5" ht="12.75">
      <c r="A33" s="268">
        <v>6405</v>
      </c>
      <c r="B33" s="269" t="s">
        <v>877</v>
      </c>
      <c r="C33" s="272">
        <v>228.25</v>
      </c>
      <c r="D33" s="272">
        <v>0</v>
      </c>
      <c r="E33" s="269"/>
    </row>
    <row r="34" spans="1:5" ht="25.5">
      <c r="A34" s="268">
        <v>6490</v>
      </c>
      <c r="B34" s="269" t="s">
        <v>608</v>
      </c>
      <c r="C34" s="272">
        <v>0</v>
      </c>
      <c r="D34" s="271">
        <v>536640.81</v>
      </c>
      <c r="E34" s="269"/>
    </row>
    <row r="35" spans="1:5" ht="12.75">
      <c r="A35" s="268">
        <v>6498</v>
      </c>
      <c r="B35" s="269" t="s">
        <v>1154</v>
      </c>
      <c r="C35" s="271">
        <v>221191.43</v>
      </c>
      <c r="D35" s="272">
        <v>0</v>
      </c>
      <c r="E35" s="269"/>
    </row>
    <row r="36" spans="1:5" ht="12.75">
      <c r="A36" s="268">
        <v>6512</v>
      </c>
      <c r="B36" s="269" t="s">
        <v>879</v>
      </c>
      <c r="C36" s="271">
        <v>1357.21</v>
      </c>
      <c r="D36" s="272">
        <v>0</v>
      </c>
      <c r="E36" s="269"/>
    </row>
    <row r="37" spans="1:5" ht="25.5">
      <c r="A37" s="268">
        <v>6590</v>
      </c>
      <c r="B37" s="269" t="s">
        <v>608</v>
      </c>
      <c r="C37" s="272">
        <v>0</v>
      </c>
      <c r="D37" s="271">
        <v>1357.21</v>
      </c>
      <c r="E37" s="269"/>
    </row>
    <row r="38" spans="1:5" ht="25.5">
      <c r="A38" s="268">
        <v>6601</v>
      </c>
      <c r="B38" s="269" t="s">
        <v>881</v>
      </c>
      <c r="C38" s="271">
        <v>637230.76</v>
      </c>
      <c r="D38" s="272">
        <v>0</v>
      </c>
      <c r="E38" s="269"/>
    </row>
    <row r="39" spans="1:5" ht="25.5">
      <c r="A39" s="268">
        <v>6602</v>
      </c>
      <c r="B39" s="269" t="s">
        <v>882</v>
      </c>
      <c r="C39" s="271">
        <v>1496861.13</v>
      </c>
      <c r="D39" s="272">
        <v>0</v>
      </c>
      <c r="E39" s="269"/>
    </row>
    <row r="40" spans="1:5" ht="12.75">
      <c r="A40" s="268">
        <v>6603</v>
      </c>
      <c r="B40" s="269" t="s">
        <v>245</v>
      </c>
      <c r="C40" s="271">
        <v>52175.53</v>
      </c>
      <c r="D40" s="272">
        <v>0</v>
      </c>
      <c r="E40" s="269"/>
    </row>
    <row r="41" spans="1:5" ht="25.5">
      <c r="A41" s="268">
        <v>6604</v>
      </c>
      <c r="B41" s="269" t="s">
        <v>246</v>
      </c>
      <c r="C41" s="271">
        <v>425252.42</v>
      </c>
      <c r="D41" s="272">
        <v>0</v>
      </c>
      <c r="E41" s="269"/>
    </row>
    <row r="42" spans="1:5" ht="25.5">
      <c r="A42" s="268">
        <v>6605</v>
      </c>
      <c r="B42" s="269" t="s">
        <v>247</v>
      </c>
      <c r="C42" s="271">
        <v>6762.65</v>
      </c>
      <c r="D42" s="272">
        <v>0</v>
      </c>
      <c r="E42" s="269"/>
    </row>
    <row r="43" spans="1:5" ht="25.5">
      <c r="A43" s="268">
        <v>6690</v>
      </c>
      <c r="B43" s="269" t="s">
        <v>608</v>
      </c>
      <c r="C43" s="272">
        <v>0</v>
      </c>
      <c r="D43" s="271">
        <v>2618282.49</v>
      </c>
      <c r="E43" s="269"/>
    </row>
    <row r="44" spans="1:5" ht="25.5">
      <c r="A44" s="268">
        <v>600009</v>
      </c>
      <c r="B44" s="269" t="s">
        <v>835</v>
      </c>
      <c r="C44" s="271">
        <v>54449675.91</v>
      </c>
      <c r="D44" s="272">
        <v>0</v>
      </c>
      <c r="E44" s="269"/>
    </row>
    <row r="45" spans="1:5" ht="12.75">
      <c r="A45" s="268">
        <v>600039</v>
      </c>
      <c r="B45" s="269" t="s">
        <v>836</v>
      </c>
      <c r="C45" s="271">
        <v>92991.96</v>
      </c>
      <c r="D45" s="272">
        <v>0</v>
      </c>
      <c r="E45" s="269"/>
    </row>
    <row r="46" spans="1:5" ht="25.5">
      <c r="A46" s="268">
        <v>600044</v>
      </c>
      <c r="B46" s="269" t="s">
        <v>837</v>
      </c>
      <c r="C46" s="271">
        <v>11921.4</v>
      </c>
      <c r="D46" s="272">
        <v>0</v>
      </c>
      <c r="E46" s="269"/>
    </row>
    <row r="47" spans="1:5" ht="25.5">
      <c r="A47" s="268">
        <v>600067</v>
      </c>
      <c r="B47" s="269" t="s">
        <v>232</v>
      </c>
      <c r="C47" s="271">
        <v>9216.8</v>
      </c>
      <c r="D47" s="272">
        <v>0</v>
      </c>
      <c r="E47" s="269"/>
    </row>
    <row r="48" spans="1:5" ht="25.5">
      <c r="A48" s="268">
        <v>600090</v>
      </c>
      <c r="B48" s="269" t="s">
        <v>838</v>
      </c>
      <c r="C48" s="271">
        <v>677333.47</v>
      </c>
      <c r="D48" s="272">
        <v>0</v>
      </c>
      <c r="E48" s="269"/>
    </row>
    <row r="49" spans="1:5" ht="12.75">
      <c r="A49" s="268">
        <v>600103</v>
      </c>
      <c r="B49" s="269" t="s">
        <v>840</v>
      </c>
      <c r="C49" s="271">
        <v>33386.29</v>
      </c>
      <c r="D49" s="272">
        <v>0</v>
      </c>
      <c r="E49" s="269"/>
    </row>
    <row r="50" spans="1:5" ht="25.5">
      <c r="A50" s="268">
        <v>600106</v>
      </c>
      <c r="B50" s="269" t="s">
        <v>841</v>
      </c>
      <c r="C50" s="271">
        <v>24460.57</v>
      </c>
      <c r="D50" s="272">
        <v>0</v>
      </c>
      <c r="E50" s="269"/>
    </row>
    <row r="51" spans="1:5" ht="25.5">
      <c r="A51" s="268">
        <v>600127</v>
      </c>
      <c r="B51" s="269" t="s">
        <v>842</v>
      </c>
      <c r="C51" s="271">
        <v>170937.87</v>
      </c>
      <c r="D51" s="272">
        <v>0</v>
      </c>
      <c r="E51" s="269"/>
    </row>
    <row r="52" spans="1:5" ht="25.5">
      <c r="A52" s="268">
        <v>600202</v>
      </c>
      <c r="B52" s="269" t="s">
        <v>1114</v>
      </c>
      <c r="C52" s="271">
        <v>783875.77</v>
      </c>
      <c r="D52" s="272">
        <v>0</v>
      </c>
      <c r="E52" s="269"/>
    </row>
    <row r="53" spans="1:5" ht="25.5">
      <c r="A53" s="268">
        <v>602100</v>
      </c>
      <c r="B53" s="269" t="s">
        <v>1116</v>
      </c>
      <c r="C53" s="271">
        <v>168819.97</v>
      </c>
      <c r="D53" s="272">
        <v>0</v>
      </c>
      <c r="E53" s="269"/>
    </row>
    <row r="54" spans="1:5" ht="25.5">
      <c r="A54" s="268">
        <v>602101</v>
      </c>
      <c r="B54" s="269" t="s">
        <v>1117</v>
      </c>
      <c r="C54" s="271">
        <v>153144.92</v>
      </c>
      <c r="D54" s="272">
        <v>0</v>
      </c>
      <c r="E54" s="269"/>
    </row>
    <row r="55" spans="1:5" ht="25.5">
      <c r="A55" s="268">
        <v>605005</v>
      </c>
      <c r="B55" s="269" t="s">
        <v>1118</v>
      </c>
      <c r="C55" s="271">
        <v>126278.45</v>
      </c>
      <c r="D55" s="272">
        <v>0</v>
      </c>
      <c r="E55" s="269"/>
    </row>
    <row r="56" spans="1:5" ht="25.5">
      <c r="A56" s="268">
        <v>605012</v>
      </c>
      <c r="B56" s="269" t="s">
        <v>846</v>
      </c>
      <c r="C56" s="271">
        <v>2000</v>
      </c>
      <c r="D56" s="272">
        <v>0</v>
      </c>
      <c r="E56" s="269"/>
    </row>
    <row r="57" spans="1:5" ht="25.5">
      <c r="A57" s="268">
        <v>605024</v>
      </c>
      <c r="B57" s="269" t="s">
        <v>847</v>
      </c>
      <c r="C57" s="271">
        <v>1000</v>
      </c>
      <c r="D57" s="272">
        <v>0</v>
      </c>
      <c r="E57" s="269"/>
    </row>
    <row r="58" spans="1:5" ht="12.75">
      <c r="A58" s="268">
        <v>605031</v>
      </c>
      <c r="B58" s="269" t="s">
        <v>1121</v>
      </c>
      <c r="C58" s="271">
        <v>229643.68</v>
      </c>
      <c r="D58" s="272">
        <v>0</v>
      </c>
      <c r="E58" s="269"/>
    </row>
    <row r="59" spans="1:5" ht="25.5">
      <c r="A59" s="268">
        <v>605060</v>
      </c>
      <c r="B59" s="269" t="s">
        <v>1122</v>
      </c>
      <c r="C59" s="271">
        <v>5722.73</v>
      </c>
      <c r="D59" s="272">
        <v>0</v>
      </c>
      <c r="E59" s="269"/>
    </row>
    <row r="60" spans="1:5" ht="25.5">
      <c r="A60" s="268">
        <v>610019</v>
      </c>
      <c r="B60" s="269" t="s">
        <v>850</v>
      </c>
      <c r="C60" s="271">
        <v>257412.54</v>
      </c>
      <c r="D60" s="272">
        <v>0</v>
      </c>
      <c r="E60" s="269"/>
    </row>
    <row r="61" spans="1:5" ht="12.75">
      <c r="A61" s="268">
        <v>610100</v>
      </c>
      <c r="B61" s="269" t="s">
        <v>235</v>
      </c>
      <c r="C61" s="271">
        <v>39972.42</v>
      </c>
      <c r="D61" s="272">
        <v>0</v>
      </c>
      <c r="E61" s="269"/>
    </row>
    <row r="62" spans="1:5" ht="12.75">
      <c r="A62" s="268">
        <v>610102</v>
      </c>
      <c r="B62" s="269" t="s">
        <v>853</v>
      </c>
      <c r="C62" s="271">
        <v>9544.48</v>
      </c>
      <c r="D62" s="272">
        <v>0</v>
      </c>
      <c r="E62" s="269"/>
    </row>
    <row r="63" spans="1:5" ht="25.5">
      <c r="A63" s="268">
        <v>619099</v>
      </c>
      <c r="B63" s="269" t="s">
        <v>854</v>
      </c>
      <c r="C63" s="272">
        <v>0</v>
      </c>
      <c r="D63" s="271">
        <v>1157713.82</v>
      </c>
      <c r="E63" s="269"/>
    </row>
    <row r="64" spans="1:5" ht="25.5">
      <c r="A64" s="268">
        <v>619100</v>
      </c>
      <c r="B64" s="269" t="s">
        <v>1125</v>
      </c>
      <c r="C64" s="271">
        <v>206133.74</v>
      </c>
      <c r="D64" s="272">
        <v>0</v>
      </c>
      <c r="E64" s="269"/>
    </row>
    <row r="65" spans="1:5" ht="25.5">
      <c r="A65" s="268">
        <v>619806</v>
      </c>
      <c r="B65" s="269" t="s">
        <v>1127</v>
      </c>
      <c r="C65" s="271">
        <v>127148.15</v>
      </c>
      <c r="D65" s="272">
        <v>0</v>
      </c>
      <c r="E65" s="269"/>
    </row>
    <row r="66" spans="1:5" ht="25.5">
      <c r="A66" s="268">
        <v>619819</v>
      </c>
      <c r="B66" s="269" t="s">
        <v>236</v>
      </c>
      <c r="C66" s="271">
        <v>517502.49</v>
      </c>
      <c r="D66" s="272">
        <v>0</v>
      </c>
      <c r="E66" s="269"/>
    </row>
    <row r="67" spans="1:5" ht="12.75">
      <c r="A67" s="268">
        <v>620000</v>
      </c>
      <c r="B67" s="269" t="s">
        <v>1130</v>
      </c>
      <c r="C67" s="271">
        <v>727136.97</v>
      </c>
      <c r="D67" s="272">
        <v>0</v>
      </c>
      <c r="E67" s="269"/>
    </row>
    <row r="68" spans="1:5" ht="12.75">
      <c r="A68" s="268">
        <v>620200</v>
      </c>
      <c r="B68" s="269" t="s">
        <v>1131</v>
      </c>
      <c r="C68" s="271">
        <v>19051.83</v>
      </c>
      <c r="D68" s="272">
        <v>0</v>
      </c>
      <c r="E68" s="269"/>
    </row>
    <row r="69" spans="1:5" ht="12.75">
      <c r="A69" s="268">
        <v>620201</v>
      </c>
      <c r="B69" s="269" t="s">
        <v>1132</v>
      </c>
      <c r="C69" s="271">
        <v>63851.89</v>
      </c>
      <c r="D69" s="272">
        <v>0</v>
      </c>
      <c r="E69" s="269"/>
    </row>
    <row r="70" spans="1:5" ht="12.75">
      <c r="A70" s="268">
        <v>620300</v>
      </c>
      <c r="B70" s="269" t="s">
        <v>1133</v>
      </c>
      <c r="C70" s="271">
        <v>8545.44</v>
      </c>
      <c r="D70" s="272">
        <v>0</v>
      </c>
      <c r="E70" s="269"/>
    </row>
    <row r="71" spans="1:5" ht="25.5">
      <c r="A71" s="268">
        <v>620301</v>
      </c>
      <c r="B71" s="269" t="s">
        <v>860</v>
      </c>
      <c r="C71" s="271">
        <v>186572.96</v>
      </c>
      <c r="D71" s="272">
        <v>0</v>
      </c>
      <c r="E71" s="269"/>
    </row>
    <row r="72" spans="1:5" ht="12.75">
      <c r="A72" s="268">
        <v>620309</v>
      </c>
      <c r="B72" s="269" t="s">
        <v>1135</v>
      </c>
      <c r="C72" s="271">
        <v>3649.57</v>
      </c>
      <c r="D72" s="272">
        <v>0</v>
      </c>
      <c r="E72" s="269"/>
    </row>
    <row r="73" spans="1:5" ht="12.75">
      <c r="A73" s="268">
        <v>620401</v>
      </c>
      <c r="B73" s="269" t="s">
        <v>862</v>
      </c>
      <c r="C73" s="271">
        <v>149061.47</v>
      </c>
      <c r="D73" s="272">
        <v>0</v>
      </c>
      <c r="E73" s="269"/>
    </row>
    <row r="74" spans="1:5" ht="12.75">
      <c r="A74" s="268">
        <v>620407</v>
      </c>
      <c r="B74" s="269" t="s">
        <v>1137</v>
      </c>
      <c r="C74" s="271">
        <v>10281.6</v>
      </c>
      <c r="D74" s="272">
        <v>0</v>
      </c>
      <c r="E74" s="269"/>
    </row>
    <row r="75" spans="1:5" ht="12.75">
      <c r="A75" s="268">
        <v>620500</v>
      </c>
      <c r="B75" s="269" t="s">
        <v>1138</v>
      </c>
      <c r="C75" s="271">
        <v>30940</v>
      </c>
      <c r="D75" s="272">
        <v>0</v>
      </c>
      <c r="E75" s="269"/>
    </row>
    <row r="76" spans="1:5" ht="12.75" thickBot="1">
      <c r="A76" s="268">
        <v>620501</v>
      </c>
      <c r="B76" s="269" t="s">
        <v>1139</v>
      </c>
      <c r="C76" s="271">
        <v>4409</v>
      </c>
      <c r="D76" s="272">
        <v>0</v>
      </c>
      <c r="E76" s="269"/>
    </row>
    <row r="77" spans="1:5" ht="15.75" thickBot="1">
      <c r="A77" s="347" t="s">
        <v>1015</v>
      </c>
      <c r="B77" s="348" t="s">
        <v>1016</v>
      </c>
      <c r="C77" s="349" t="s">
        <v>96</v>
      </c>
      <c r="D77" s="272"/>
      <c r="E77" s="269"/>
    </row>
    <row r="78" spans="1:5" ht="12.75">
      <c r="A78" s="268">
        <v>620701</v>
      </c>
      <c r="B78" s="269" t="s">
        <v>1140</v>
      </c>
      <c r="C78" s="271">
        <v>138861.19</v>
      </c>
      <c r="D78" s="272">
        <v>0</v>
      </c>
      <c r="E78" s="269"/>
    </row>
    <row r="79" spans="1:5" ht="25.5">
      <c r="A79" s="268">
        <v>620702</v>
      </c>
      <c r="B79" s="269" t="s">
        <v>1141</v>
      </c>
      <c r="C79" s="271">
        <v>21146.36</v>
      </c>
      <c r="D79" s="272">
        <v>0</v>
      </c>
      <c r="E79" s="269"/>
    </row>
    <row r="80" spans="1:5" ht="25.5">
      <c r="A80" s="268">
        <v>620719</v>
      </c>
      <c r="B80" s="269" t="s">
        <v>865</v>
      </c>
      <c r="C80" s="271">
        <v>35290.64</v>
      </c>
      <c r="D80" s="272">
        <v>0</v>
      </c>
      <c r="E80" s="269"/>
    </row>
    <row r="81" spans="1:5" ht="25.5">
      <c r="A81" s="268">
        <v>620721</v>
      </c>
      <c r="B81" s="269" t="s">
        <v>1143</v>
      </c>
      <c r="C81" s="271">
        <v>8427.6</v>
      </c>
      <c r="D81" s="272">
        <v>0</v>
      </c>
      <c r="E81" s="269"/>
    </row>
    <row r="82" spans="1:5" ht="25.5">
      <c r="A82" s="268">
        <v>620724</v>
      </c>
      <c r="B82" s="269" t="s">
        <v>1144</v>
      </c>
      <c r="C82" s="272">
        <v>171.36</v>
      </c>
      <c r="D82" s="272">
        <v>0</v>
      </c>
      <c r="E82" s="269"/>
    </row>
    <row r="83" spans="1:5" ht="38.25">
      <c r="A83" s="268">
        <v>620726</v>
      </c>
      <c r="B83" s="269" t="s">
        <v>1145</v>
      </c>
      <c r="C83" s="271">
        <v>46376.98</v>
      </c>
      <c r="D83" s="272">
        <v>0</v>
      </c>
      <c r="E83" s="269"/>
    </row>
    <row r="84" spans="1:5" ht="25.5">
      <c r="A84" s="268">
        <v>620727</v>
      </c>
      <c r="B84" s="269" t="s">
        <v>866</v>
      </c>
      <c r="C84" s="271">
        <v>93237.12</v>
      </c>
      <c r="D84" s="272">
        <v>0</v>
      </c>
      <c r="E84" s="269"/>
    </row>
    <row r="85" spans="1:5" ht="12.75">
      <c r="A85" s="268">
        <v>620728</v>
      </c>
      <c r="B85" s="269" t="s">
        <v>868</v>
      </c>
      <c r="C85" s="271">
        <v>7827.34</v>
      </c>
      <c r="D85" s="272">
        <v>0</v>
      </c>
      <c r="E85" s="269"/>
    </row>
    <row r="86" spans="1:5" ht="25.5">
      <c r="A86" s="268">
        <v>620729</v>
      </c>
      <c r="B86" s="269" t="s">
        <v>869</v>
      </c>
      <c r="C86" s="271">
        <v>223341.51</v>
      </c>
      <c r="D86" s="272">
        <v>0</v>
      </c>
      <c r="E86" s="269"/>
    </row>
    <row r="87" spans="1:5" ht="12.75">
      <c r="A87" s="268"/>
      <c r="B87" s="269"/>
      <c r="C87" s="271"/>
      <c r="D87" s="272"/>
      <c r="E87" s="269"/>
    </row>
    <row r="88" spans="1:5" ht="25.5">
      <c r="A88" s="268">
        <v>629099</v>
      </c>
      <c r="B88" s="269" t="s">
        <v>608</v>
      </c>
      <c r="C88" s="272">
        <v>0</v>
      </c>
      <c r="D88" s="271">
        <v>4186179.58</v>
      </c>
      <c r="E88" s="269"/>
    </row>
    <row r="89" spans="1:5" ht="12.75">
      <c r="A89" s="268">
        <v>629803</v>
      </c>
      <c r="B89" s="269" t="s">
        <v>1147</v>
      </c>
      <c r="C89" s="271">
        <v>277726.98</v>
      </c>
      <c r="D89" s="272">
        <v>0</v>
      </c>
      <c r="E89" s="269"/>
    </row>
    <row r="90" spans="1:5" ht="12.75">
      <c r="A90" s="268">
        <v>629804</v>
      </c>
      <c r="B90" s="269" t="s">
        <v>1148</v>
      </c>
      <c r="C90" s="271">
        <v>3020.22</v>
      </c>
      <c r="D90" s="272">
        <v>0</v>
      </c>
      <c r="E90" s="269"/>
    </row>
    <row r="91" spans="1:5" ht="12.75">
      <c r="A91" s="268">
        <v>629809</v>
      </c>
      <c r="B91" s="269" t="s">
        <v>1149</v>
      </c>
      <c r="C91" s="271">
        <v>2194251.55</v>
      </c>
      <c r="D91" s="272">
        <v>0</v>
      </c>
      <c r="E91" s="269"/>
    </row>
    <row r="92" spans="1:5" ht="25.5">
      <c r="A92" s="268">
        <v>630300</v>
      </c>
      <c r="B92" s="269" t="s">
        <v>1152</v>
      </c>
      <c r="C92" s="272">
        <v>843</v>
      </c>
      <c r="D92" s="272">
        <v>0</v>
      </c>
      <c r="E92" s="269"/>
    </row>
    <row r="93" spans="1:5" ht="12.75">
      <c r="A93" s="268">
        <v>630305</v>
      </c>
      <c r="B93" s="269" t="s">
        <v>872</v>
      </c>
      <c r="C93" s="272">
        <v>65</v>
      </c>
      <c r="D93" s="272">
        <v>0</v>
      </c>
      <c r="E93" s="269"/>
    </row>
    <row r="94" spans="1:5" ht="25.5">
      <c r="A94" s="268">
        <v>639099</v>
      </c>
      <c r="B94" s="269" t="s">
        <v>608</v>
      </c>
      <c r="C94" s="272">
        <v>0</v>
      </c>
      <c r="D94" s="272">
        <v>908</v>
      </c>
      <c r="E94" s="269"/>
    </row>
    <row r="95" spans="1:5" ht="25.5">
      <c r="A95" s="268">
        <v>640001</v>
      </c>
      <c r="B95" s="269" t="s">
        <v>1155</v>
      </c>
      <c r="C95" s="272">
        <v>218</v>
      </c>
      <c r="D95" s="272">
        <v>0</v>
      </c>
      <c r="E95" s="269"/>
    </row>
    <row r="96" spans="1:5" ht="25.5">
      <c r="A96" s="268">
        <v>640005</v>
      </c>
      <c r="B96" s="269" t="s">
        <v>1156</v>
      </c>
      <c r="C96" s="271">
        <v>1264.08</v>
      </c>
      <c r="D96" s="272">
        <v>0</v>
      </c>
      <c r="E96" s="269"/>
    </row>
    <row r="97" spans="1:5" ht="12.75">
      <c r="A97" s="268">
        <v>640009</v>
      </c>
      <c r="B97" s="269" t="s">
        <v>1157</v>
      </c>
      <c r="C97" s="271">
        <v>209634.27</v>
      </c>
      <c r="D97" s="272">
        <v>0</v>
      </c>
      <c r="E97" s="269"/>
    </row>
    <row r="98" spans="1:5" ht="38.25">
      <c r="A98" s="268">
        <v>640100</v>
      </c>
      <c r="B98" s="269" t="s">
        <v>0</v>
      </c>
      <c r="C98" s="271">
        <v>26322.13</v>
      </c>
      <c r="D98" s="272">
        <v>0</v>
      </c>
      <c r="E98" s="269"/>
    </row>
    <row r="99" spans="1:5" ht="25.5">
      <c r="A99" s="268">
        <v>640101</v>
      </c>
      <c r="B99" s="269" t="s">
        <v>1</v>
      </c>
      <c r="C99" s="271">
        <v>6328.23</v>
      </c>
      <c r="D99" s="272">
        <v>0</v>
      </c>
      <c r="E99" s="269"/>
    </row>
    <row r="100" spans="1:5" ht="25.5">
      <c r="A100" s="268">
        <v>640111</v>
      </c>
      <c r="B100" s="269" t="s">
        <v>2</v>
      </c>
      <c r="C100" s="271">
        <v>44350.86</v>
      </c>
      <c r="D100" s="272">
        <v>0</v>
      </c>
      <c r="E100" s="269"/>
    </row>
    <row r="101" spans="1:5" ht="12.75">
      <c r="A101" s="268">
        <v>640200</v>
      </c>
      <c r="B101" s="269" t="s">
        <v>3</v>
      </c>
      <c r="C101" s="271">
        <v>25603.56</v>
      </c>
      <c r="D101" s="272">
        <v>0</v>
      </c>
      <c r="E101" s="269"/>
    </row>
    <row r="102" spans="1:5" ht="25.5">
      <c r="A102" s="268">
        <v>640302</v>
      </c>
      <c r="B102" s="269" t="s">
        <v>4</v>
      </c>
      <c r="C102" s="271">
        <v>1500</v>
      </c>
      <c r="D102" s="272">
        <v>0</v>
      </c>
      <c r="E102" s="269"/>
    </row>
    <row r="103" spans="1:5" ht="12.75">
      <c r="A103" s="268">
        <v>640500</v>
      </c>
      <c r="B103" s="269" t="s">
        <v>878</v>
      </c>
      <c r="C103" s="272">
        <v>228.25</v>
      </c>
      <c r="D103" s="272">
        <v>0</v>
      </c>
      <c r="E103" s="269"/>
    </row>
    <row r="104" spans="1:5" ht="25.5">
      <c r="A104" s="268">
        <v>649099</v>
      </c>
      <c r="B104" s="269" t="s">
        <v>608</v>
      </c>
      <c r="C104" s="272">
        <v>0</v>
      </c>
      <c r="D104" s="271">
        <v>536640.81</v>
      </c>
      <c r="E104" s="269"/>
    </row>
    <row r="105" spans="1:5" ht="25.5">
      <c r="A105" s="268">
        <v>649814</v>
      </c>
      <c r="B105" s="269" t="s">
        <v>242</v>
      </c>
      <c r="C105" s="271">
        <v>7759.57</v>
      </c>
      <c r="D105" s="272">
        <v>0</v>
      </c>
      <c r="E105" s="269"/>
    </row>
    <row r="106" spans="1:5" ht="12.75">
      <c r="A106" s="268">
        <v>649819</v>
      </c>
      <c r="B106" s="269" t="s">
        <v>7</v>
      </c>
      <c r="C106" s="271">
        <v>213431.86</v>
      </c>
      <c r="D106" s="272">
        <v>0</v>
      </c>
      <c r="E106" s="269"/>
    </row>
    <row r="107" spans="1:5" ht="12.75">
      <c r="A107" s="268">
        <v>651200</v>
      </c>
      <c r="B107" s="269" t="s">
        <v>879</v>
      </c>
      <c r="C107" s="271">
        <v>1357.21</v>
      </c>
      <c r="D107" s="272">
        <v>0</v>
      </c>
      <c r="E107" s="269"/>
    </row>
    <row r="108" spans="1:5" ht="25.5">
      <c r="A108" s="268">
        <v>659099</v>
      </c>
      <c r="B108" s="269" t="s">
        <v>608</v>
      </c>
      <c r="C108" s="272">
        <v>0</v>
      </c>
      <c r="D108" s="271">
        <v>1357.21</v>
      </c>
      <c r="E108" s="269"/>
    </row>
    <row r="109" spans="1:5" ht="25.5">
      <c r="A109" s="268">
        <v>660100</v>
      </c>
      <c r="B109" s="269" t="s">
        <v>881</v>
      </c>
      <c r="C109" s="271">
        <v>637230.76</v>
      </c>
      <c r="D109" s="272">
        <v>0</v>
      </c>
      <c r="E109" s="269"/>
    </row>
    <row r="110" spans="1:5" ht="25.5">
      <c r="A110" s="268">
        <v>660200</v>
      </c>
      <c r="B110" s="269" t="s">
        <v>882</v>
      </c>
      <c r="C110" s="271">
        <v>1496861.13</v>
      </c>
      <c r="D110" s="272">
        <v>0</v>
      </c>
      <c r="E110" s="269"/>
    </row>
    <row r="111" spans="1:5" ht="12.75">
      <c r="A111" s="268">
        <v>660300</v>
      </c>
      <c r="B111" s="269" t="s">
        <v>245</v>
      </c>
      <c r="C111" s="271">
        <v>52175.53</v>
      </c>
      <c r="D111" s="272">
        <v>0</v>
      </c>
      <c r="E111" s="269"/>
    </row>
    <row r="112" spans="1:5" ht="25.5">
      <c r="A112" s="268">
        <v>660400</v>
      </c>
      <c r="B112" s="269" t="s">
        <v>246</v>
      </c>
      <c r="C112" s="271">
        <v>425252.42</v>
      </c>
      <c r="D112" s="272">
        <v>0</v>
      </c>
      <c r="E112" s="269"/>
    </row>
    <row r="113" spans="1:5" ht="25.5">
      <c r="A113" s="268">
        <v>660500</v>
      </c>
      <c r="B113" s="269" t="s">
        <v>247</v>
      </c>
      <c r="C113" s="271">
        <v>6762.65</v>
      </c>
      <c r="D113" s="272">
        <v>0</v>
      </c>
      <c r="E113" s="269"/>
    </row>
    <row r="114" spans="1:5" ht="25.5">
      <c r="A114" s="268">
        <v>669099</v>
      </c>
      <c r="B114" s="269" t="s">
        <v>608</v>
      </c>
      <c r="C114" s="272">
        <v>0</v>
      </c>
      <c r="D114" s="271">
        <v>2618282.49</v>
      </c>
      <c r="E114" s="269"/>
    </row>
    <row r="115" spans="1:5" ht="25.5">
      <c r="A115" s="268">
        <v>6000090001</v>
      </c>
      <c r="B115" s="269" t="s">
        <v>835</v>
      </c>
      <c r="C115" s="271">
        <v>54449675.91</v>
      </c>
      <c r="D115" s="272">
        <v>0</v>
      </c>
      <c r="E115" s="269"/>
    </row>
    <row r="116" spans="1:5" ht="25.5">
      <c r="A116" s="268">
        <v>6000390001</v>
      </c>
      <c r="B116" s="269" t="s">
        <v>1106</v>
      </c>
      <c r="C116" s="271">
        <v>79635.78</v>
      </c>
      <c r="D116" s="272">
        <v>0</v>
      </c>
      <c r="E116" s="269"/>
    </row>
    <row r="117" spans="1:5" ht="25.5">
      <c r="A117" s="268">
        <v>6000390002</v>
      </c>
      <c r="B117" s="269" t="s">
        <v>1107</v>
      </c>
      <c r="C117" s="271">
        <v>13356.18</v>
      </c>
      <c r="D117" s="272">
        <v>0</v>
      </c>
      <c r="E117" s="269"/>
    </row>
    <row r="118" spans="1:5" ht="25.5">
      <c r="A118" s="268">
        <v>6000440001</v>
      </c>
      <c r="B118" s="269" t="s">
        <v>1108</v>
      </c>
      <c r="C118" s="271">
        <v>11921.4</v>
      </c>
      <c r="D118" s="272">
        <v>0</v>
      </c>
      <c r="E118" s="269"/>
    </row>
    <row r="119" spans="1:5" ht="25.5">
      <c r="A119" s="268">
        <v>6000670001</v>
      </c>
      <c r="B119" s="269" t="s">
        <v>232</v>
      </c>
      <c r="C119" s="271">
        <v>9216.8</v>
      </c>
      <c r="D119" s="272">
        <v>0</v>
      </c>
      <c r="E119" s="269"/>
    </row>
    <row r="120" spans="1:5" ht="12.75">
      <c r="A120" s="268">
        <v>6000900001</v>
      </c>
      <c r="B120" s="269" t="s">
        <v>233</v>
      </c>
      <c r="C120" s="271">
        <v>677333.47</v>
      </c>
      <c r="D120" s="272">
        <v>0</v>
      </c>
      <c r="E120" s="269"/>
    </row>
    <row r="121" spans="1:5" ht="12.75">
      <c r="A121" s="268">
        <v>6001030001</v>
      </c>
      <c r="B121" s="269" t="s">
        <v>1109</v>
      </c>
      <c r="C121" s="271">
        <v>33386.29</v>
      </c>
      <c r="D121" s="272">
        <v>0</v>
      </c>
      <c r="E121" s="269"/>
    </row>
    <row r="122" spans="1:5" ht="25.5">
      <c r="A122" s="268">
        <v>6001060001</v>
      </c>
      <c r="B122" s="269" t="s">
        <v>1110</v>
      </c>
      <c r="C122" s="271">
        <v>15162.25</v>
      </c>
      <c r="D122" s="272">
        <v>0</v>
      </c>
      <c r="E122" s="269"/>
    </row>
    <row r="123" spans="1:5" ht="25.5">
      <c r="A123" s="268">
        <v>6001060002</v>
      </c>
      <c r="B123" s="269" t="s">
        <v>1111</v>
      </c>
      <c r="C123" s="271">
        <v>9298.32</v>
      </c>
      <c r="D123" s="272">
        <v>0</v>
      </c>
      <c r="E123" s="269"/>
    </row>
    <row r="124" spans="1:5" ht="25.5">
      <c r="A124" s="268">
        <v>6001270001</v>
      </c>
      <c r="B124" s="269" t="s">
        <v>1112</v>
      </c>
      <c r="C124" s="271">
        <v>105795.4</v>
      </c>
      <c r="D124" s="272">
        <v>0</v>
      </c>
      <c r="E124" s="269"/>
    </row>
    <row r="125" spans="1:5" ht="38.25">
      <c r="A125" s="268">
        <v>6001270002</v>
      </c>
      <c r="B125" s="269" t="s">
        <v>1113</v>
      </c>
      <c r="C125" s="271">
        <v>65142.47</v>
      </c>
      <c r="D125" s="272">
        <v>0</v>
      </c>
      <c r="E125" s="269"/>
    </row>
    <row r="126" spans="1:5" ht="25.5">
      <c r="A126" s="268">
        <v>6002020001</v>
      </c>
      <c r="B126" s="269" t="s">
        <v>1114</v>
      </c>
      <c r="C126" s="271">
        <v>783875.77</v>
      </c>
      <c r="D126" s="272">
        <v>0</v>
      </c>
      <c r="E126" s="269"/>
    </row>
    <row r="127" spans="1:5" ht="25.5">
      <c r="A127" s="268">
        <v>6021000001</v>
      </c>
      <c r="B127" s="269" t="s">
        <v>1116</v>
      </c>
      <c r="C127" s="271">
        <v>168819.97</v>
      </c>
      <c r="D127" s="272">
        <v>0</v>
      </c>
      <c r="E127" s="269"/>
    </row>
    <row r="128" spans="1:5" ht="25.5">
      <c r="A128" s="268">
        <v>6021010001</v>
      </c>
      <c r="B128" s="269" t="s">
        <v>1117</v>
      </c>
      <c r="C128" s="271">
        <v>153144.92</v>
      </c>
      <c r="D128" s="272">
        <v>0</v>
      </c>
      <c r="E128" s="269"/>
    </row>
    <row r="129" spans="1:5" ht="25.5">
      <c r="A129" s="268">
        <v>6050050001</v>
      </c>
      <c r="B129" s="269" t="s">
        <v>1118</v>
      </c>
      <c r="C129" s="271">
        <v>126278.45</v>
      </c>
      <c r="D129" s="272">
        <v>0</v>
      </c>
      <c r="E129" s="269"/>
    </row>
    <row r="130" spans="1:5" ht="25.5">
      <c r="A130" s="268">
        <v>6050120001</v>
      </c>
      <c r="B130" s="269" t="s">
        <v>234</v>
      </c>
      <c r="C130" s="271">
        <v>2000</v>
      </c>
      <c r="D130" s="272">
        <v>0</v>
      </c>
      <c r="E130" s="269"/>
    </row>
    <row r="131" spans="1:5" ht="25.5">
      <c r="A131" s="268">
        <v>6050240001</v>
      </c>
      <c r="B131" s="269" t="s">
        <v>847</v>
      </c>
      <c r="C131" s="271">
        <v>1000</v>
      </c>
      <c r="D131" s="272">
        <v>0</v>
      </c>
      <c r="E131" s="269"/>
    </row>
    <row r="132" spans="1:5" ht="12.75">
      <c r="A132" s="268">
        <v>6050310001</v>
      </c>
      <c r="B132" s="269" t="s">
        <v>1121</v>
      </c>
      <c r="C132" s="271">
        <v>229643.68</v>
      </c>
      <c r="D132" s="272">
        <v>0</v>
      </c>
      <c r="E132" s="269"/>
    </row>
    <row r="133" spans="1:5" ht="25.5">
      <c r="A133" s="268">
        <v>6050600001</v>
      </c>
      <c r="B133" s="269" t="s">
        <v>1122</v>
      </c>
      <c r="C133" s="271">
        <v>5722.73</v>
      </c>
      <c r="D133" s="272">
        <v>0</v>
      </c>
      <c r="E133" s="269"/>
    </row>
    <row r="134" spans="1:5" ht="12.75">
      <c r="A134" s="268">
        <v>6090999999</v>
      </c>
      <c r="B134" s="269" t="s">
        <v>848</v>
      </c>
      <c r="C134" s="272">
        <v>0</v>
      </c>
      <c r="D134" s="271">
        <v>56940409.79</v>
      </c>
      <c r="E134" s="281">
        <f>D134-'Φ.Μερ.2009'!C27</f>
        <v>0</v>
      </c>
    </row>
    <row r="135" spans="1:5" ht="25.5">
      <c r="A135" s="268">
        <v>6100190002</v>
      </c>
      <c r="B135" s="269" t="s">
        <v>851</v>
      </c>
      <c r="C135" s="271">
        <v>257412.54</v>
      </c>
      <c r="D135" s="272">
        <v>0</v>
      </c>
      <c r="E135" s="269"/>
    </row>
    <row r="136" spans="1:5" ht="12.75">
      <c r="A136" s="268">
        <v>6101000001</v>
      </c>
      <c r="B136" s="269" t="s">
        <v>235</v>
      </c>
      <c r="C136" s="271">
        <v>39972.42</v>
      </c>
      <c r="D136" s="272">
        <v>0</v>
      </c>
      <c r="E136" s="269"/>
    </row>
    <row r="137" spans="1:5" ht="12.75">
      <c r="A137" s="268">
        <v>6101020001</v>
      </c>
      <c r="B137" s="269" t="s">
        <v>853</v>
      </c>
      <c r="C137" s="271">
        <v>9544.48</v>
      </c>
      <c r="D137" s="272">
        <v>0</v>
      </c>
      <c r="E137" s="269"/>
    </row>
    <row r="138" spans="1:5" ht="25.5">
      <c r="A138" s="268">
        <v>6190999999</v>
      </c>
      <c r="B138" s="269" t="s">
        <v>854</v>
      </c>
      <c r="C138" s="272">
        <v>0</v>
      </c>
      <c r="D138" s="271">
        <v>1157713.82</v>
      </c>
      <c r="E138" s="269"/>
    </row>
    <row r="139" spans="1:5" ht="25.5">
      <c r="A139" s="268">
        <v>6191000001</v>
      </c>
      <c r="B139" s="269" t="s">
        <v>1125</v>
      </c>
      <c r="C139" s="271">
        <v>206133.74</v>
      </c>
      <c r="D139" s="272">
        <v>0</v>
      </c>
      <c r="E139" s="269"/>
    </row>
    <row r="140" spans="1:5" ht="25.5">
      <c r="A140" s="268">
        <v>6198060001</v>
      </c>
      <c r="B140" s="269" t="s">
        <v>1127</v>
      </c>
      <c r="C140" s="271">
        <v>127148.15</v>
      </c>
      <c r="D140" s="272">
        <v>0</v>
      </c>
      <c r="E140" s="269"/>
    </row>
    <row r="141" spans="1:5" ht="25.5">
      <c r="A141" s="268">
        <v>6198190001</v>
      </c>
      <c r="B141" s="269" t="s">
        <v>237</v>
      </c>
      <c r="C141" s="271">
        <v>15000</v>
      </c>
      <c r="D141" s="272">
        <v>0</v>
      </c>
      <c r="E141" s="269"/>
    </row>
    <row r="142" spans="1:5" ht="25.5">
      <c r="A142" s="268">
        <v>6198190002</v>
      </c>
      <c r="B142" s="269" t="s">
        <v>856</v>
      </c>
      <c r="C142" s="271">
        <v>502502.49</v>
      </c>
      <c r="D142" s="272">
        <v>0</v>
      </c>
      <c r="E142" s="269"/>
    </row>
    <row r="143" spans="1:5" ht="12.75">
      <c r="A143" s="268">
        <v>6200000001</v>
      </c>
      <c r="B143" s="269" t="s">
        <v>1130</v>
      </c>
      <c r="C143" s="271">
        <v>727136.97</v>
      </c>
      <c r="D143" s="272">
        <v>0</v>
      </c>
      <c r="E143" s="269"/>
    </row>
    <row r="144" spans="1:5" ht="12.75">
      <c r="A144" s="268">
        <v>6202000001</v>
      </c>
      <c r="B144" s="269" t="s">
        <v>1131</v>
      </c>
      <c r="C144" s="271">
        <v>19051.83</v>
      </c>
      <c r="D144" s="272">
        <v>0</v>
      </c>
      <c r="E144" s="269"/>
    </row>
    <row r="145" spans="1:5" ht="12.75">
      <c r="A145" s="268">
        <v>6202010001</v>
      </c>
      <c r="B145" s="269" t="s">
        <v>1132</v>
      </c>
      <c r="C145" s="271">
        <v>63851.89</v>
      </c>
      <c r="D145" s="272">
        <v>0</v>
      </c>
      <c r="E145" s="269"/>
    </row>
    <row r="146" spans="1:5" ht="12.75">
      <c r="A146" s="268">
        <v>6203000001</v>
      </c>
      <c r="B146" s="269" t="s">
        <v>1133</v>
      </c>
      <c r="C146" s="271">
        <v>8545.44</v>
      </c>
      <c r="D146" s="272">
        <v>0</v>
      </c>
      <c r="E146" s="269"/>
    </row>
    <row r="147" spans="1:5" ht="12.75">
      <c r="A147" s="268">
        <v>6203010001</v>
      </c>
      <c r="B147" s="269" t="s">
        <v>1134</v>
      </c>
      <c r="C147" s="271">
        <v>186572.96</v>
      </c>
      <c r="D147" s="272">
        <v>0</v>
      </c>
      <c r="E147" s="269"/>
    </row>
    <row r="148" spans="1:5" ht="12.75">
      <c r="A148" s="268">
        <v>6203090001</v>
      </c>
      <c r="B148" s="269" t="s">
        <v>1135</v>
      </c>
      <c r="C148" s="271">
        <v>3649.57</v>
      </c>
      <c r="D148" s="272">
        <v>0</v>
      </c>
      <c r="E148" s="269"/>
    </row>
    <row r="149" spans="1:5" ht="12.75">
      <c r="A149" s="268">
        <v>6204010001</v>
      </c>
      <c r="B149" s="269" t="s">
        <v>1136</v>
      </c>
      <c r="C149" s="271">
        <v>149061.47</v>
      </c>
      <c r="D149" s="272">
        <v>0</v>
      </c>
      <c r="E149" s="269"/>
    </row>
    <row r="150" spans="1:5" ht="12.75">
      <c r="A150" s="268">
        <v>6204070001</v>
      </c>
      <c r="B150" s="269" t="s">
        <v>1137</v>
      </c>
      <c r="C150" s="271">
        <v>10281.6</v>
      </c>
      <c r="D150" s="272">
        <v>0</v>
      </c>
      <c r="E150" s="269"/>
    </row>
    <row r="151" spans="1:5" ht="12.75">
      <c r="A151" s="268">
        <v>6205000001</v>
      </c>
      <c r="B151" s="269" t="s">
        <v>1138</v>
      </c>
      <c r="C151" s="271">
        <v>30940</v>
      </c>
      <c r="D151" s="272">
        <v>0</v>
      </c>
      <c r="E151" s="269"/>
    </row>
    <row r="152" spans="1:5" ht="12.75">
      <c r="A152" s="268">
        <v>6205010001</v>
      </c>
      <c r="B152" s="269" t="s">
        <v>1139</v>
      </c>
      <c r="C152" s="271">
        <v>4409</v>
      </c>
      <c r="D152" s="272">
        <v>0</v>
      </c>
      <c r="E152" s="269"/>
    </row>
    <row r="153" spans="1:5" ht="12.75">
      <c r="A153" s="268">
        <v>6207010001</v>
      </c>
      <c r="B153" s="269" t="s">
        <v>1140</v>
      </c>
      <c r="C153" s="271">
        <v>71861.19</v>
      </c>
      <c r="D153" s="272">
        <v>0</v>
      </c>
      <c r="E153" s="269"/>
    </row>
    <row r="154" spans="1:5" ht="25.5">
      <c r="A154" s="268">
        <v>6207020001</v>
      </c>
      <c r="B154" s="269" t="s">
        <v>1141</v>
      </c>
      <c r="C154" s="271">
        <v>21146.36</v>
      </c>
      <c r="D154" s="272">
        <v>0</v>
      </c>
      <c r="E154" s="269"/>
    </row>
    <row r="155" spans="1:5" ht="25.5">
      <c r="A155" s="268">
        <v>6207190001</v>
      </c>
      <c r="B155" s="269" t="s">
        <v>1142</v>
      </c>
      <c r="C155" s="271">
        <v>35290.64</v>
      </c>
      <c r="D155" s="272">
        <v>0</v>
      </c>
      <c r="E155" s="269"/>
    </row>
    <row r="156" spans="1:5" ht="25.5">
      <c r="A156" s="268">
        <v>6207210001</v>
      </c>
      <c r="B156" s="269" t="s">
        <v>1143</v>
      </c>
      <c r="C156" s="271">
        <v>8427.6</v>
      </c>
      <c r="D156" s="272">
        <v>0</v>
      </c>
      <c r="E156" s="269"/>
    </row>
    <row r="157" spans="1:6" ht="26.25" thickBot="1">
      <c r="A157" s="268">
        <v>6207240001</v>
      </c>
      <c r="B157" s="269" t="s">
        <v>1144</v>
      </c>
      <c r="C157" s="272">
        <v>171.36</v>
      </c>
      <c r="D157" s="272">
        <v>0</v>
      </c>
      <c r="E157" s="269"/>
      <c r="F157" s="350">
        <v>492</v>
      </c>
    </row>
    <row r="158" spans="1:6" ht="39" thickBot="1">
      <c r="A158" s="268">
        <v>6207260001</v>
      </c>
      <c r="B158" s="269" t="s">
        <v>1145</v>
      </c>
      <c r="C158" s="271">
        <v>46376.98</v>
      </c>
      <c r="D158" s="272">
        <v>0</v>
      </c>
      <c r="E158" s="269"/>
      <c r="F158" s="351">
        <v>31086931.54</v>
      </c>
    </row>
    <row r="159" spans="1:6" ht="15.75" thickBot="1">
      <c r="A159" s="268">
        <v>6207270001</v>
      </c>
      <c r="B159" s="269" t="s">
        <v>867</v>
      </c>
      <c r="C159" s="271">
        <v>93237.12</v>
      </c>
      <c r="D159" s="272">
        <v>0</v>
      </c>
      <c r="E159" s="269"/>
      <c r="F159" s="351">
        <v>55402392.54</v>
      </c>
    </row>
    <row r="160" spans="1:6" ht="15.75" thickBot="1">
      <c r="A160" s="268">
        <v>6207280001</v>
      </c>
      <c r="B160" s="269" t="s">
        <v>868</v>
      </c>
      <c r="C160" s="271">
        <v>7827.34</v>
      </c>
      <c r="D160" s="272">
        <v>0</v>
      </c>
      <c r="E160" s="269"/>
      <c r="F160" s="351">
        <v>13765.27</v>
      </c>
    </row>
    <row r="161" spans="1:6" ht="26.25" thickBot="1">
      <c r="A161" s="268">
        <v>6207290001</v>
      </c>
      <c r="B161" s="269" t="s">
        <v>1146</v>
      </c>
      <c r="C161" s="271">
        <v>223341.51</v>
      </c>
      <c r="D161" s="272">
        <v>0</v>
      </c>
      <c r="E161" s="269"/>
      <c r="F161" s="351">
        <v>167094.26</v>
      </c>
    </row>
    <row r="162" spans="1:6" ht="25.5">
      <c r="A162" s="268">
        <v>6290999999</v>
      </c>
      <c r="B162" s="269" t="s">
        <v>608</v>
      </c>
      <c r="C162" s="272">
        <v>0</v>
      </c>
      <c r="D162" s="271">
        <v>4186179.58</v>
      </c>
      <c r="E162" s="269"/>
      <c r="F162" s="52">
        <f>SUM(F157:F161)</f>
        <v>86670675.61</v>
      </c>
    </row>
    <row r="163" spans="1:5" ht="12.75">
      <c r="A163" s="268">
        <v>6298030001</v>
      </c>
      <c r="B163" s="269" t="s">
        <v>1147</v>
      </c>
      <c r="C163" s="271">
        <v>277726.98</v>
      </c>
      <c r="D163" s="272">
        <v>0</v>
      </c>
      <c r="E163" s="269"/>
    </row>
    <row r="164" spans="1:5" ht="12.75">
      <c r="A164" s="268">
        <v>6298040001</v>
      </c>
      <c r="B164" s="269" t="s">
        <v>1148</v>
      </c>
      <c r="C164" s="271">
        <v>3020.22</v>
      </c>
      <c r="D164" s="272">
        <v>0</v>
      </c>
      <c r="E164" s="269"/>
    </row>
    <row r="165" spans="1:5" ht="12.75">
      <c r="A165" s="268">
        <v>6298090001</v>
      </c>
      <c r="B165" s="269" t="s">
        <v>1149</v>
      </c>
      <c r="C165" s="271">
        <v>2194251.55</v>
      </c>
      <c r="D165" s="272">
        <v>0</v>
      </c>
      <c r="E165" s="269"/>
    </row>
    <row r="166" spans="1:5" ht="25.5">
      <c r="A166" s="268">
        <v>6303000001</v>
      </c>
      <c r="B166" s="269" t="s">
        <v>1152</v>
      </c>
      <c r="C166" s="272">
        <v>843</v>
      </c>
      <c r="D166" s="272">
        <v>0</v>
      </c>
      <c r="E166" s="269"/>
    </row>
    <row r="167" spans="1:5" ht="12.75">
      <c r="A167" s="268">
        <v>6303050000</v>
      </c>
      <c r="B167" s="269" t="s">
        <v>238</v>
      </c>
      <c r="C167" s="272">
        <v>65</v>
      </c>
      <c r="D167" s="272">
        <v>0</v>
      </c>
      <c r="E167" s="269"/>
    </row>
    <row r="168" spans="1:5" ht="25.5">
      <c r="A168" s="268">
        <v>6390999999</v>
      </c>
      <c r="B168" s="269" t="s">
        <v>608</v>
      </c>
      <c r="C168" s="272">
        <v>0</v>
      </c>
      <c r="D168" s="272">
        <v>908</v>
      </c>
      <c r="E168" s="269"/>
    </row>
    <row r="169" spans="1:5" ht="25.5">
      <c r="A169" s="268">
        <v>6400010001</v>
      </c>
      <c r="B169" s="269" t="s">
        <v>1155</v>
      </c>
      <c r="C169" s="272">
        <v>218</v>
      </c>
      <c r="D169" s="272">
        <v>0</v>
      </c>
      <c r="E169" s="269"/>
    </row>
    <row r="170" spans="1:5" ht="25.5">
      <c r="A170" s="268">
        <v>6400050001</v>
      </c>
      <c r="B170" s="269" t="s">
        <v>1156</v>
      </c>
      <c r="C170" s="271">
        <v>1264.08</v>
      </c>
      <c r="D170" s="272">
        <v>0</v>
      </c>
      <c r="E170" s="269"/>
    </row>
    <row r="171" spans="1:5" ht="12.75">
      <c r="A171" s="268">
        <v>6400090001</v>
      </c>
      <c r="B171" s="269" t="s">
        <v>1157</v>
      </c>
      <c r="C171" s="271">
        <v>209634.27</v>
      </c>
      <c r="D171" s="272">
        <v>0</v>
      </c>
      <c r="E171" s="269"/>
    </row>
    <row r="172" spans="1:5" ht="38.25">
      <c r="A172" s="268">
        <v>6401000001</v>
      </c>
      <c r="B172" s="269" t="s">
        <v>0</v>
      </c>
      <c r="C172" s="271">
        <v>26322.13</v>
      </c>
      <c r="D172" s="272">
        <v>0</v>
      </c>
      <c r="E172" s="269"/>
    </row>
    <row r="173" spans="1:5" ht="25.5">
      <c r="A173" s="268">
        <v>6401010001</v>
      </c>
      <c r="B173" s="269" t="s">
        <v>1</v>
      </c>
      <c r="C173" s="271">
        <v>6328.23</v>
      </c>
      <c r="D173" s="272">
        <v>0</v>
      </c>
      <c r="E173" s="269"/>
    </row>
    <row r="174" spans="1:5" ht="25.5">
      <c r="A174" s="268">
        <v>6401110001</v>
      </c>
      <c r="B174" s="269" t="s">
        <v>2</v>
      </c>
      <c r="C174" s="271">
        <v>44350.86</v>
      </c>
      <c r="D174" s="272">
        <v>0</v>
      </c>
      <c r="E174" s="269"/>
    </row>
    <row r="175" spans="1:5" ht="12.75">
      <c r="A175" s="268">
        <v>6402000001</v>
      </c>
      <c r="B175" s="269" t="s">
        <v>3</v>
      </c>
      <c r="C175" s="271">
        <v>25603.56</v>
      </c>
      <c r="D175" s="272">
        <v>0</v>
      </c>
      <c r="E175" s="269"/>
    </row>
    <row r="176" spans="1:5" ht="25.5">
      <c r="A176" s="268">
        <v>6403020001</v>
      </c>
      <c r="B176" s="269" t="s">
        <v>4</v>
      </c>
      <c r="C176" s="271">
        <v>1500</v>
      </c>
      <c r="D176" s="272">
        <v>0</v>
      </c>
      <c r="E176" s="269"/>
    </row>
    <row r="177" spans="1:5" ht="12.75">
      <c r="A177" s="268">
        <v>6405000001</v>
      </c>
      <c r="B177" s="269" t="s">
        <v>878</v>
      </c>
      <c r="C177" s="272">
        <v>228.25</v>
      </c>
      <c r="D177" s="272">
        <v>0</v>
      </c>
      <c r="E177" s="269"/>
    </row>
    <row r="178" spans="1:5" ht="25.5">
      <c r="A178" s="268">
        <v>6490999999</v>
      </c>
      <c r="B178" s="269" t="s">
        <v>608</v>
      </c>
      <c r="C178" s="272">
        <v>0</v>
      </c>
      <c r="D178" s="271">
        <v>536640.81</v>
      </c>
      <c r="E178" s="281">
        <f>D178-'Φ.Μερ.2009'!C80</f>
        <v>0</v>
      </c>
    </row>
    <row r="179" spans="1:5" ht="25.5">
      <c r="A179" s="268">
        <v>6498140001</v>
      </c>
      <c r="B179" s="269" t="s">
        <v>242</v>
      </c>
      <c r="C179" s="271">
        <v>7759.57</v>
      </c>
      <c r="D179" s="272">
        <v>0</v>
      </c>
      <c r="E179" s="269"/>
    </row>
    <row r="180" spans="1:5" ht="12.75">
      <c r="A180" s="268">
        <v>6498190001</v>
      </c>
      <c r="B180" s="269" t="s">
        <v>7</v>
      </c>
      <c r="C180" s="271">
        <v>213431.86</v>
      </c>
      <c r="D180" s="272">
        <v>0</v>
      </c>
      <c r="E180" s="269"/>
    </row>
    <row r="181" spans="1:5" ht="25.5">
      <c r="A181" s="268">
        <v>6512000000</v>
      </c>
      <c r="B181" s="269" t="s">
        <v>10</v>
      </c>
      <c r="C181" s="271">
        <v>1357.21</v>
      </c>
      <c r="D181" s="272">
        <v>0</v>
      </c>
      <c r="E181" s="269"/>
    </row>
    <row r="182" spans="1:5" ht="25.5">
      <c r="A182" s="268">
        <v>6590999999</v>
      </c>
      <c r="B182" s="269" t="s">
        <v>608</v>
      </c>
      <c r="C182" s="272">
        <v>0</v>
      </c>
      <c r="D182" s="271">
        <v>1357.21</v>
      </c>
      <c r="E182" s="269"/>
    </row>
    <row r="183" spans="1:5" ht="25.5">
      <c r="A183" s="268">
        <v>6601001001</v>
      </c>
      <c r="B183" s="269" t="s">
        <v>243</v>
      </c>
      <c r="C183" s="271">
        <v>637230.76</v>
      </c>
      <c r="D183" s="272">
        <v>0</v>
      </c>
      <c r="E183" s="269"/>
    </row>
    <row r="184" spans="1:5" ht="12.75">
      <c r="A184" s="268">
        <v>6602001001</v>
      </c>
      <c r="B184" s="269" t="s">
        <v>244</v>
      </c>
      <c r="C184" s="271">
        <v>1496861.13</v>
      </c>
      <c r="D184" s="272">
        <v>0</v>
      </c>
      <c r="E184" s="269"/>
    </row>
    <row r="185" spans="1:5" ht="12.75">
      <c r="A185" s="268">
        <v>6603001001</v>
      </c>
      <c r="B185" s="269" t="s">
        <v>245</v>
      </c>
      <c r="C185" s="271">
        <v>52175.53</v>
      </c>
      <c r="D185" s="272">
        <v>0</v>
      </c>
      <c r="E185" s="269"/>
    </row>
    <row r="186" spans="1:5" ht="25.5">
      <c r="A186" s="268">
        <v>6604001001</v>
      </c>
      <c r="B186" s="269" t="s">
        <v>883</v>
      </c>
      <c r="C186" s="271">
        <v>425252.42</v>
      </c>
      <c r="D186" s="272">
        <v>0</v>
      </c>
      <c r="E186" s="269"/>
    </row>
    <row r="187" spans="1:5" ht="25.5">
      <c r="A187" s="268">
        <v>6605001001</v>
      </c>
      <c r="B187" s="269" t="s">
        <v>247</v>
      </c>
      <c r="C187" s="271">
        <v>6762.65</v>
      </c>
      <c r="D187" s="272">
        <v>0</v>
      </c>
      <c r="E187" s="269"/>
    </row>
    <row r="188" spans="1:5" ht="25.5">
      <c r="A188" s="268">
        <v>6690999999</v>
      </c>
      <c r="B188" s="269" t="s">
        <v>608</v>
      </c>
      <c r="C188" s="272">
        <v>0</v>
      </c>
      <c r="D188" s="271">
        <v>2618282.49</v>
      </c>
      <c r="E188" s="26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P878"/>
  <sheetViews>
    <sheetView zoomScale="96" zoomScaleNormal="96" zoomScalePageLayoutView="0" workbookViewId="0" topLeftCell="A1">
      <pane xSplit="4" ySplit="7" topLeftCell="E747" activePane="bottomRight" state="frozen"/>
      <selection pane="topLeft" activeCell="A1" sqref="A1"/>
      <selection pane="topRight" activeCell="E1" sqref="E1"/>
      <selection pane="bottomLeft" activeCell="A8" sqref="A8"/>
      <selection pane="bottomRight" activeCell="C747" sqref="C747:D747"/>
    </sheetView>
  </sheetViews>
  <sheetFormatPr defaultColWidth="9.140625" defaultRowHeight="12.75"/>
  <cols>
    <col min="1" max="1" width="8.8515625" style="42" customWidth="1"/>
    <col min="2" max="2" width="5.57421875" style="42" customWidth="1"/>
    <col min="5" max="5" width="12.8515625" style="0" bestFit="1" customWidth="1"/>
    <col min="6" max="10" width="13.8515625" style="0" bestFit="1" customWidth="1"/>
    <col min="11" max="12" width="14.421875" style="0" bestFit="1" customWidth="1"/>
    <col min="13" max="13" width="10.57421875" style="0" bestFit="1" customWidth="1"/>
    <col min="14" max="15" width="14.421875" style="0" bestFit="1" customWidth="1"/>
    <col min="16" max="16" width="13.421875" style="0" bestFit="1" customWidth="1"/>
  </cols>
  <sheetData>
    <row r="1" spans="1:13" ht="12.75">
      <c r="A1" s="231"/>
      <c r="B1" s="231"/>
      <c r="C1" s="229"/>
      <c r="D1" s="229"/>
      <c r="E1" s="229"/>
      <c r="F1" s="229"/>
      <c r="G1" s="229"/>
      <c r="H1" s="229"/>
      <c r="I1" s="229"/>
      <c r="J1" s="229"/>
      <c r="K1" s="229"/>
      <c r="L1" s="229"/>
      <c r="M1" s="229"/>
    </row>
    <row r="2" spans="1:13" ht="26.25" customHeight="1">
      <c r="A2" s="553" t="s">
        <v>387</v>
      </c>
      <c r="B2" s="557"/>
      <c r="C2" s="557"/>
      <c r="D2" s="554"/>
      <c r="E2" s="229"/>
      <c r="F2" s="229"/>
      <c r="G2" s="229"/>
      <c r="H2" s="229"/>
      <c r="I2" s="229"/>
      <c r="J2" s="229"/>
      <c r="K2" s="555" t="s">
        <v>388</v>
      </c>
      <c r="L2" s="556"/>
      <c r="M2" s="229"/>
    </row>
    <row r="3" spans="1:13" ht="12.75">
      <c r="A3" s="231"/>
      <c r="B3" s="231"/>
      <c r="C3" s="229"/>
      <c r="D3" s="229"/>
      <c r="E3" s="229"/>
      <c r="F3" s="229"/>
      <c r="G3" s="229"/>
      <c r="H3" s="229"/>
      <c r="I3" s="229"/>
      <c r="J3" s="229"/>
      <c r="K3" s="229"/>
      <c r="L3" s="229"/>
      <c r="M3" s="229"/>
    </row>
    <row r="4" spans="1:13" ht="12.75">
      <c r="A4" s="553"/>
      <c r="B4" s="557"/>
      <c r="C4" s="554"/>
      <c r="D4" s="229"/>
      <c r="E4" s="229"/>
      <c r="F4" s="229"/>
      <c r="G4" s="229"/>
      <c r="H4" s="229"/>
      <c r="I4" s="229"/>
      <c r="J4" s="229"/>
      <c r="K4" s="229"/>
      <c r="L4" s="229"/>
      <c r="M4" s="264">
        <v>40471</v>
      </c>
    </row>
    <row r="5" spans="1:13" ht="26.25" customHeight="1">
      <c r="A5" s="558" t="s">
        <v>389</v>
      </c>
      <c r="B5" s="559"/>
      <c r="C5" s="564" t="s">
        <v>390</v>
      </c>
      <c r="D5" s="565"/>
      <c r="E5" s="551" t="s">
        <v>391</v>
      </c>
      <c r="F5" s="552"/>
      <c r="G5" s="551" t="s">
        <v>392</v>
      </c>
      <c r="H5" s="552"/>
      <c r="I5" s="551" t="s">
        <v>393</v>
      </c>
      <c r="J5" s="552"/>
      <c r="K5" s="551" t="s">
        <v>394</v>
      </c>
      <c r="L5" s="552"/>
      <c r="M5" s="229"/>
    </row>
    <row r="6" spans="1:13" ht="12.75">
      <c r="A6" s="560"/>
      <c r="B6" s="561"/>
      <c r="C6" s="566"/>
      <c r="D6" s="567"/>
      <c r="E6" s="229"/>
      <c r="F6" s="229"/>
      <c r="G6" s="229"/>
      <c r="H6" s="229"/>
      <c r="I6" s="229"/>
      <c r="J6" s="229"/>
      <c r="K6" s="229"/>
      <c r="L6" s="229"/>
      <c r="M6" s="229"/>
    </row>
    <row r="7" spans="1:13" ht="12.75">
      <c r="A7" s="562"/>
      <c r="B7" s="563"/>
      <c r="C7" s="568"/>
      <c r="D7" s="569"/>
      <c r="E7" s="265" t="s">
        <v>395</v>
      </c>
      <c r="F7" s="265" t="s">
        <v>396</v>
      </c>
      <c r="G7" s="265" t="s">
        <v>395</v>
      </c>
      <c r="H7" s="265" t="s">
        <v>396</v>
      </c>
      <c r="I7" s="265" t="s">
        <v>395</v>
      </c>
      <c r="J7" s="265" t="s">
        <v>396</v>
      </c>
      <c r="K7" s="265" t="s">
        <v>397</v>
      </c>
      <c r="L7" s="265" t="s">
        <v>398</v>
      </c>
      <c r="M7" s="229"/>
    </row>
    <row r="8" spans="1:13" ht="12.75">
      <c r="A8" s="553"/>
      <c r="B8" s="554"/>
      <c r="C8" s="555"/>
      <c r="D8" s="556"/>
      <c r="E8" s="266"/>
      <c r="F8" s="266"/>
      <c r="G8" s="266"/>
      <c r="H8" s="266"/>
      <c r="I8" s="266"/>
      <c r="J8" s="266"/>
      <c r="K8" s="266"/>
      <c r="L8" s="266"/>
      <c r="M8" s="229"/>
    </row>
    <row r="9" spans="1:16" ht="26.25" customHeight="1">
      <c r="A9" s="540">
        <v>10</v>
      </c>
      <c r="B9" s="541"/>
      <c r="C9" s="538" t="s">
        <v>399</v>
      </c>
      <c r="D9" s="539"/>
      <c r="E9" s="267">
        <v>10262979.3</v>
      </c>
      <c r="F9" s="230">
        <v>0</v>
      </c>
      <c r="G9" s="230">
        <v>0</v>
      </c>
      <c r="H9" s="230">
        <v>0</v>
      </c>
      <c r="I9" s="267">
        <v>10262979.3</v>
      </c>
      <c r="J9" s="230">
        <v>0</v>
      </c>
      <c r="K9" s="267">
        <v>10262979.3</v>
      </c>
      <c r="L9" s="230">
        <v>0</v>
      </c>
      <c r="M9" s="229"/>
      <c r="N9" s="8"/>
      <c r="O9" s="8"/>
      <c r="P9" s="8"/>
    </row>
    <row r="10" spans="1:16" ht="12.75" customHeight="1">
      <c r="A10" s="540">
        <v>1000</v>
      </c>
      <c r="B10" s="541"/>
      <c r="C10" s="538" t="s">
        <v>400</v>
      </c>
      <c r="D10" s="539"/>
      <c r="E10" s="267">
        <v>10262979.3</v>
      </c>
      <c r="F10" s="230">
        <v>0</v>
      </c>
      <c r="G10" s="230">
        <v>0</v>
      </c>
      <c r="H10" s="230">
        <v>0</v>
      </c>
      <c r="I10" s="267">
        <v>10262979.3</v>
      </c>
      <c r="J10" s="230">
        <v>0</v>
      </c>
      <c r="K10" s="267">
        <v>10262979.3</v>
      </c>
      <c r="L10" s="230">
        <v>0</v>
      </c>
      <c r="M10" s="229"/>
      <c r="N10" s="8"/>
      <c r="O10" s="8"/>
      <c r="P10" s="8"/>
    </row>
    <row r="11" spans="1:16" ht="12.75" customHeight="1">
      <c r="A11" s="540">
        <v>100000</v>
      </c>
      <c r="B11" s="541"/>
      <c r="C11" s="538" t="s">
        <v>400</v>
      </c>
      <c r="D11" s="539"/>
      <c r="E11" s="267">
        <v>10262979.3</v>
      </c>
      <c r="F11" s="230">
        <v>0</v>
      </c>
      <c r="G11" s="230">
        <v>0</v>
      </c>
      <c r="H11" s="230">
        <v>0</v>
      </c>
      <c r="I11" s="267">
        <v>10262979.3</v>
      </c>
      <c r="J11" s="230">
        <v>0</v>
      </c>
      <c r="K11" s="267">
        <v>10262979.3</v>
      </c>
      <c r="L11" s="230">
        <v>0</v>
      </c>
      <c r="M11" s="229"/>
      <c r="N11" s="8"/>
      <c r="O11" s="8"/>
      <c r="P11" s="8"/>
    </row>
    <row r="12" spans="1:16" ht="39.75" customHeight="1">
      <c r="A12" s="540">
        <v>1000002100</v>
      </c>
      <c r="B12" s="541"/>
      <c r="C12" s="538" t="s">
        <v>401</v>
      </c>
      <c r="D12" s="539"/>
      <c r="E12" s="267">
        <v>10262979.3</v>
      </c>
      <c r="F12" s="230">
        <v>0</v>
      </c>
      <c r="G12" s="230">
        <v>0</v>
      </c>
      <c r="H12" s="230">
        <v>0</v>
      </c>
      <c r="I12" s="267">
        <v>10262979.3</v>
      </c>
      <c r="J12" s="230">
        <v>0</v>
      </c>
      <c r="K12" s="267">
        <v>10262979.3</v>
      </c>
      <c r="L12" s="230">
        <v>0</v>
      </c>
      <c r="M12" s="229"/>
      <c r="N12" s="8"/>
      <c r="O12" s="8"/>
      <c r="P12" s="8"/>
    </row>
    <row r="13" spans="1:16" ht="52.5" customHeight="1">
      <c r="A13" s="540">
        <v>11</v>
      </c>
      <c r="B13" s="541"/>
      <c r="C13" s="538" t="s">
        <v>402</v>
      </c>
      <c r="D13" s="539"/>
      <c r="E13" s="267">
        <v>7918503.85</v>
      </c>
      <c r="F13" s="267">
        <v>1262781.57</v>
      </c>
      <c r="G13" s="267">
        <v>562621.8</v>
      </c>
      <c r="H13" s="267">
        <v>637230.76</v>
      </c>
      <c r="I13" s="267">
        <v>8481125.65</v>
      </c>
      <c r="J13" s="267">
        <v>1900012.33</v>
      </c>
      <c r="K13" s="267">
        <v>6581113.32</v>
      </c>
      <c r="L13" s="230">
        <v>0</v>
      </c>
      <c r="M13" s="229"/>
      <c r="N13" s="8"/>
      <c r="O13" s="8"/>
      <c r="P13" s="8"/>
    </row>
    <row r="14" spans="1:16" ht="39.75" customHeight="1">
      <c r="A14" s="540">
        <v>1100</v>
      </c>
      <c r="B14" s="541"/>
      <c r="C14" s="538" t="s">
        <v>403</v>
      </c>
      <c r="D14" s="539"/>
      <c r="E14" s="267">
        <v>7918503.85</v>
      </c>
      <c r="F14" s="230">
        <v>0</v>
      </c>
      <c r="G14" s="267">
        <v>94597.76</v>
      </c>
      <c r="H14" s="230">
        <v>0</v>
      </c>
      <c r="I14" s="267">
        <v>8013101.61</v>
      </c>
      <c r="J14" s="230">
        <v>0</v>
      </c>
      <c r="K14" s="267">
        <v>8013101.61</v>
      </c>
      <c r="L14" s="230">
        <v>0</v>
      </c>
      <c r="M14" s="229"/>
      <c r="N14" s="8"/>
      <c r="O14" s="8"/>
      <c r="P14" s="8"/>
    </row>
    <row r="15" spans="1:16" ht="12.75" customHeight="1">
      <c r="A15" s="540">
        <v>110001</v>
      </c>
      <c r="B15" s="541"/>
      <c r="C15" s="538" t="s">
        <v>404</v>
      </c>
      <c r="D15" s="539"/>
      <c r="E15" s="267">
        <v>7872448.7</v>
      </c>
      <c r="F15" s="230">
        <v>0</v>
      </c>
      <c r="G15" s="267">
        <v>94597.76</v>
      </c>
      <c r="H15" s="230">
        <v>0</v>
      </c>
      <c r="I15" s="267">
        <v>7967046.46</v>
      </c>
      <c r="J15" s="230">
        <v>0</v>
      </c>
      <c r="K15" s="267">
        <v>7967046.46</v>
      </c>
      <c r="L15" s="230">
        <v>0</v>
      </c>
      <c r="M15" s="229"/>
      <c r="N15" s="8"/>
      <c r="O15" s="8"/>
      <c r="P15" s="8"/>
    </row>
    <row r="16" spans="1:16" ht="39.75" customHeight="1">
      <c r="A16" s="540">
        <v>1100012100</v>
      </c>
      <c r="B16" s="541"/>
      <c r="C16" s="538" t="s">
        <v>405</v>
      </c>
      <c r="D16" s="539"/>
      <c r="E16" s="267">
        <v>7872448.7</v>
      </c>
      <c r="F16" s="230">
        <v>0</v>
      </c>
      <c r="G16" s="267">
        <v>94597.76</v>
      </c>
      <c r="H16" s="230">
        <v>0</v>
      </c>
      <c r="I16" s="267">
        <v>7967046.46</v>
      </c>
      <c r="J16" s="230">
        <v>0</v>
      </c>
      <c r="K16" s="267">
        <v>7967046.46</v>
      </c>
      <c r="L16" s="230">
        <v>0</v>
      </c>
      <c r="M16" s="229"/>
      <c r="N16" s="8"/>
      <c r="O16" s="8"/>
      <c r="P16" s="8"/>
    </row>
    <row r="17" spans="1:16" ht="26.25" customHeight="1">
      <c r="A17" s="540">
        <v>110002</v>
      </c>
      <c r="B17" s="541"/>
      <c r="C17" s="538" t="s">
        <v>406</v>
      </c>
      <c r="D17" s="539"/>
      <c r="E17" s="267">
        <v>46055.15</v>
      </c>
      <c r="F17" s="230">
        <v>0</v>
      </c>
      <c r="G17" s="230">
        <v>0</v>
      </c>
      <c r="H17" s="230">
        <v>0</v>
      </c>
      <c r="I17" s="267">
        <v>46055.15</v>
      </c>
      <c r="J17" s="230">
        <v>0</v>
      </c>
      <c r="K17" s="267">
        <v>46055.15</v>
      </c>
      <c r="L17" s="230">
        <v>0</v>
      </c>
      <c r="M17" s="229"/>
      <c r="N17" s="8"/>
      <c r="O17" s="8"/>
      <c r="P17" s="8"/>
    </row>
    <row r="18" spans="1:16" ht="52.5" customHeight="1">
      <c r="A18" s="540">
        <v>1100022100</v>
      </c>
      <c r="B18" s="541"/>
      <c r="C18" s="538" t="s">
        <v>407</v>
      </c>
      <c r="D18" s="539"/>
      <c r="E18" s="267">
        <v>46055.15</v>
      </c>
      <c r="F18" s="230">
        <v>0</v>
      </c>
      <c r="G18" s="230">
        <v>0</v>
      </c>
      <c r="H18" s="230">
        <v>0</v>
      </c>
      <c r="I18" s="267">
        <v>46055.15</v>
      </c>
      <c r="J18" s="230">
        <v>0</v>
      </c>
      <c r="K18" s="267">
        <v>46055.15</v>
      </c>
      <c r="L18" s="230">
        <v>0</v>
      </c>
      <c r="M18" s="229"/>
      <c r="N18" s="8"/>
      <c r="O18" s="8"/>
      <c r="P18" s="8"/>
    </row>
    <row r="19" spans="1:16" ht="66" customHeight="1">
      <c r="A19" s="540">
        <v>1102</v>
      </c>
      <c r="B19" s="541"/>
      <c r="C19" s="538" t="s">
        <v>408</v>
      </c>
      <c r="D19" s="539"/>
      <c r="E19" s="230">
        <v>0</v>
      </c>
      <c r="F19" s="230">
        <v>0</v>
      </c>
      <c r="G19" s="267">
        <v>468024.04</v>
      </c>
      <c r="H19" s="230">
        <v>0</v>
      </c>
      <c r="I19" s="267">
        <v>468024.04</v>
      </c>
      <c r="J19" s="230">
        <v>0</v>
      </c>
      <c r="K19" s="267">
        <v>468024.04</v>
      </c>
      <c r="L19" s="230">
        <v>0</v>
      </c>
      <c r="M19" s="229"/>
      <c r="N19" s="8"/>
      <c r="O19" s="8"/>
      <c r="P19" s="8"/>
    </row>
    <row r="20" spans="1:16" ht="52.5" customHeight="1">
      <c r="A20" s="540">
        <v>110200</v>
      </c>
      <c r="B20" s="541"/>
      <c r="C20" s="538" t="s">
        <v>408</v>
      </c>
      <c r="D20" s="539"/>
      <c r="E20" s="230">
        <v>0</v>
      </c>
      <c r="F20" s="230">
        <v>0</v>
      </c>
      <c r="G20" s="267">
        <v>468024.04</v>
      </c>
      <c r="H20" s="230">
        <v>0</v>
      </c>
      <c r="I20" s="267">
        <v>468024.04</v>
      </c>
      <c r="J20" s="230">
        <v>0</v>
      </c>
      <c r="K20" s="267">
        <v>468024.04</v>
      </c>
      <c r="L20" s="230">
        <v>0</v>
      </c>
      <c r="M20" s="229"/>
      <c r="N20" s="8"/>
      <c r="O20" s="8"/>
      <c r="P20" s="8"/>
    </row>
    <row r="21" spans="1:16" ht="52.5" customHeight="1">
      <c r="A21" s="540">
        <v>1102002100</v>
      </c>
      <c r="B21" s="541"/>
      <c r="C21" s="538" t="s">
        <v>409</v>
      </c>
      <c r="D21" s="539"/>
      <c r="E21" s="230">
        <v>0</v>
      </c>
      <c r="F21" s="230">
        <v>0</v>
      </c>
      <c r="G21" s="267">
        <v>468024.04</v>
      </c>
      <c r="H21" s="230">
        <v>0</v>
      </c>
      <c r="I21" s="267">
        <v>468024.04</v>
      </c>
      <c r="J21" s="230">
        <v>0</v>
      </c>
      <c r="K21" s="267">
        <v>468024.04</v>
      </c>
      <c r="L21" s="230">
        <v>0</v>
      </c>
      <c r="M21" s="229"/>
      <c r="N21" s="8"/>
      <c r="O21" s="8"/>
      <c r="P21" s="8"/>
    </row>
    <row r="22" spans="1:16" ht="66" customHeight="1">
      <c r="A22" s="540">
        <v>1199</v>
      </c>
      <c r="B22" s="541"/>
      <c r="C22" s="538" t="s">
        <v>410</v>
      </c>
      <c r="D22" s="539"/>
      <c r="E22" s="230">
        <v>0</v>
      </c>
      <c r="F22" s="267">
        <v>1262781.57</v>
      </c>
      <c r="G22" s="230">
        <v>0</v>
      </c>
      <c r="H22" s="267">
        <v>637230.76</v>
      </c>
      <c r="I22" s="230">
        <v>0</v>
      </c>
      <c r="J22" s="267">
        <v>1900012.33</v>
      </c>
      <c r="K22" s="230">
        <v>0</v>
      </c>
      <c r="L22" s="267">
        <v>1900012.33</v>
      </c>
      <c r="M22" s="229"/>
      <c r="N22" s="8"/>
      <c r="O22" s="8"/>
      <c r="P22" s="8"/>
    </row>
    <row r="23" spans="1:16" ht="66" customHeight="1">
      <c r="A23" s="540">
        <v>119900</v>
      </c>
      <c r="B23" s="541"/>
      <c r="C23" s="538" t="s">
        <v>411</v>
      </c>
      <c r="D23" s="539"/>
      <c r="E23" s="230">
        <v>0</v>
      </c>
      <c r="F23" s="267">
        <v>1262781.57</v>
      </c>
      <c r="G23" s="230">
        <v>0</v>
      </c>
      <c r="H23" s="267">
        <v>637230.76</v>
      </c>
      <c r="I23" s="230">
        <v>0</v>
      </c>
      <c r="J23" s="267">
        <v>1900012.33</v>
      </c>
      <c r="K23" s="230">
        <v>0</v>
      </c>
      <c r="L23" s="267">
        <v>1900012.33</v>
      </c>
      <c r="M23" s="229"/>
      <c r="N23" s="8"/>
      <c r="O23" s="8"/>
      <c r="P23" s="8"/>
    </row>
    <row r="24" spans="1:16" ht="52.5" customHeight="1">
      <c r="A24" s="540">
        <v>1199002101</v>
      </c>
      <c r="B24" s="541"/>
      <c r="C24" s="538" t="s">
        <v>412</v>
      </c>
      <c r="D24" s="539"/>
      <c r="E24" s="230">
        <v>0</v>
      </c>
      <c r="F24" s="267">
        <v>1255412.76</v>
      </c>
      <c r="G24" s="230">
        <v>0</v>
      </c>
      <c r="H24" s="267">
        <v>633546.35</v>
      </c>
      <c r="I24" s="230">
        <v>0</v>
      </c>
      <c r="J24" s="267">
        <v>1888959.11</v>
      </c>
      <c r="K24" s="230">
        <v>0</v>
      </c>
      <c r="L24" s="267">
        <v>1888959.11</v>
      </c>
      <c r="M24" s="229"/>
      <c r="N24" s="8"/>
      <c r="O24" s="8"/>
      <c r="P24" s="8"/>
    </row>
    <row r="25" spans="1:16" ht="66" customHeight="1">
      <c r="A25" s="540">
        <v>1199002102</v>
      </c>
      <c r="B25" s="541"/>
      <c r="C25" s="538" t="s">
        <v>413</v>
      </c>
      <c r="D25" s="539"/>
      <c r="E25" s="230">
        <v>0</v>
      </c>
      <c r="F25" s="267">
        <v>7368.81</v>
      </c>
      <c r="G25" s="230">
        <v>0</v>
      </c>
      <c r="H25" s="267">
        <v>3684.41</v>
      </c>
      <c r="I25" s="230">
        <v>0</v>
      </c>
      <c r="J25" s="267">
        <v>11053.22</v>
      </c>
      <c r="K25" s="230">
        <v>0</v>
      </c>
      <c r="L25" s="267">
        <v>11053.22</v>
      </c>
      <c r="M25" s="229"/>
      <c r="N25" s="8"/>
      <c r="O25" s="8"/>
      <c r="P25" s="8"/>
    </row>
    <row r="26" spans="1:16" ht="66" customHeight="1">
      <c r="A26" s="540">
        <v>12</v>
      </c>
      <c r="B26" s="541"/>
      <c r="C26" s="538" t="s">
        <v>414</v>
      </c>
      <c r="D26" s="539"/>
      <c r="E26" s="267">
        <v>8706722.12</v>
      </c>
      <c r="F26" s="267">
        <v>3259316.65</v>
      </c>
      <c r="G26" s="267">
        <v>336711.73</v>
      </c>
      <c r="H26" s="267">
        <v>1949607.31</v>
      </c>
      <c r="I26" s="267">
        <v>9851577.26</v>
      </c>
      <c r="J26" s="267">
        <v>5208923.96</v>
      </c>
      <c r="K26" s="267">
        <v>4642653.3</v>
      </c>
      <c r="L26" s="230">
        <v>0</v>
      </c>
      <c r="M26" s="229"/>
      <c r="N26" s="8"/>
      <c r="O26" s="8"/>
      <c r="P26" s="8"/>
    </row>
    <row r="27" spans="1:16" ht="26.25" customHeight="1">
      <c r="A27" s="540">
        <v>1200</v>
      </c>
      <c r="B27" s="541"/>
      <c r="C27" s="538" t="s">
        <v>415</v>
      </c>
      <c r="D27" s="539"/>
      <c r="E27" s="267">
        <v>4136205.77</v>
      </c>
      <c r="F27" s="230">
        <v>0</v>
      </c>
      <c r="G27" s="267">
        <v>151391.8</v>
      </c>
      <c r="H27" s="267">
        <v>231939.32</v>
      </c>
      <c r="I27" s="267">
        <v>4557818.01</v>
      </c>
      <c r="J27" s="267">
        <v>231939.32</v>
      </c>
      <c r="K27" s="267">
        <v>4325878.69</v>
      </c>
      <c r="L27" s="230">
        <v>0</v>
      </c>
      <c r="M27" s="229"/>
      <c r="N27" s="8"/>
      <c r="O27" s="8"/>
      <c r="P27" s="8"/>
    </row>
    <row r="28" spans="1:16" ht="52.5" customHeight="1">
      <c r="A28" s="540">
        <v>120001</v>
      </c>
      <c r="B28" s="541"/>
      <c r="C28" s="538" t="s">
        <v>416</v>
      </c>
      <c r="D28" s="539"/>
      <c r="E28" s="267">
        <v>3849185.1</v>
      </c>
      <c r="F28" s="230">
        <v>0</v>
      </c>
      <c r="G28" s="267">
        <v>151391.8</v>
      </c>
      <c r="H28" s="267">
        <v>231939.32</v>
      </c>
      <c r="I28" s="267">
        <v>4256281.72</v>
      </c>
      <c r="J28" s="267">
        <v>231939.32</v>
      </c>
      <c r="K28" s="267">
        <v>4024342.4</v>
      </c>
      <c r="L28" s="230">
        <v>0</v>
      </c>
      <c r="M28" s="229"/>
      <c r="N28" s="8"/>
      <c r="O28" s="8"/>
      <c r="P28" s="8"/>
    </row>
    <row r="29" spans="1:16" ht="52.5" customHeight="1">
      <c r="A29" s="540">
        <v>1200012100</v>
      </c>
      <c r="B29" s="541"/>
      <c r="C29" s="538" t="s">
        <v>417</v>
      </c>
      <c r="D29" s="539"/>
      <c r="E29" s="267">
        <v>3849185.1</v>
      </c>
      <c r="F29" s="230">
        <v>0</v>
      </c>
      <c r="G29" s="267">
        <v>151391.8</v>
      </c>
      <c r="H29" s="267">
        <v>231939.32</v>
      </c>
      <c r="I29" s="267">
        <v>4256281.72</v>
      </c>
      <c r="J29" s="267">
        <v>231939.32</v>
      </c>
      <c r="K29" s="267">
        <v>4024342.4</v>
      </c>
      <c r="L29" s="230">
        <v>0</v>
      </c>
      <c r="M29" s="229"/>
      <c r="N29" s="8"/>
      <c r="O29" s="8"/>
      <c r="P29" s="8"/>
    </row>
    <row r="30" spans="1:16" ht="26.25" customHeight="1">
      <c r="A30" s="540">
        <v>120002</v>
      </c>
      <c r="B30" s="541"/>
      <c r="C30" s="538" t="s">
        <v>418</v>
      </c>
      <c r="D30" s="539"/>
      <c r="E30" s="267">
        <v>287020.67</v>
      </c>
      <c r="F30" s="230">
        <v>0</v>
      </c>
      <c r="G30" s="230">
        <v>0</v>
      </c>
      <c r="H30" s="230">
        <v>0</v>
      </c>
      <c r="I30" s="267">
        <v>301536.29</v>
      </c>
      <c r="J30" s="230">
        <v>0</v>
      </c>
      <c r="K30" s="267">
        <v>301536.29</v>
      </c>
      <c r="L30" s="230">
        <v>0</v>
      </c>
      <c r="M30" s="229"/>
      <c r="N30" s="8"/>
      <c r="O30" s="8"/>
      <c r="P30" s="8"/>
    </row>
    <row r="31" spans="1:16" ht="52.5" customHeight="1">
      <c r="A31" s="540">
        <v>1200022100</v>
      </c>
      <c r="B31" s="541"/>
      <c r="C31" s="538" t="s">
        <v>419</v>
      </c>
      <c r="D31" s="539"/>
      <c r="E31" s="267">
        <v>287020.67</v>
      </c>
      <c r="F31" s="230">
        <v>0</v>
      </c>
      <c r="G31" s="230">
        <v>0</v>
      </c>
      <c r="H31" s="230">
        <v>0</v>
      </c>
      <c r="I31" s="267">
        <v>301536.29</v>
      </c>
      <c r="J31" s="230">
        <v>0</v>
      </c>
      <c r="K31" s="267">
        <v>301536.29</v>
      </c>
      <c r="L31" s="230">
        <v>0</v>
      </c>
      <c r="M31" s="229"/>
      <c r="N31" s="8"/>
      <c r="O31" s="8"/>
      <c r="P31" s="8"/>
    </row>
    <row r="32" spans="1:16" ht="39.75" customHeight="1">
      <c r="A32" s="540">
        <v>1201</v>
      </c>
      <c r="B32" s="541"/>
      <c r="C32" s="538" t="s">
        <v>420</v>
      </c>
      <c r="D32" s="539"/>
      <c r="E32" s="267">
        <v>279143.69</v>
      </c>
      <c r="F32" s="230">
        <v>0</v>
      </c>
      <c r="G32" s="267">
        <v>1115.05</v>
      </c>
      <c r="H32" s="230">
        <v>0.01</v>
      </c>
      <c r="I32" s="267">
        <v>280258.74</v>
      </c>
      <c r="J32" s="230">
        <v>0.01</v>
      </c>
      <c r="K32" s="267">
        <v>280258.73</v>
      </c>
      <c r="L32" s="230">
        <v>0</v>
      </c>
      <c r="M32" s="229"/>
      <c r="N32" s="8"/>
      <c r="O32" s="8"/>
      <c r="P32" s="8"/>
    </row>
    <row r="33" spans="1:16" ht="52.5" customHeight="1">
      <c r="A33" s="540">
        <v>120101</v>
      </c>
      <c r="B33" s="541"/>
      <c r="C33" s="538" t="s">
        <v>420</v>
      </c>
      <c r="D33" s="539"/>
      <c r="E33" s="267">
        <v>279143.69</v>
      </c>
      <c r="F33" s="230">
        <v>0</v>
      </c>
      <c r="G33" s="267">
        <v>1115.05</v>
      </c>
      <c r="H33" s="230">
        <v>0.01</v>
      </c>
      <c r="I33" s="267">
        <v>280258.74</v>
      </c>
      <c r="J33" s="230">
        <v>0.01</v>
      </c>
      <c r="K33" s="267">
        <v>280258.73</v>
      </c>
      <c r="L33" s="230">
        <v>0</v>
      </c>
      <c r="M33" s="229"/>
      <c r="N33" s="8"/>
      <c r="O33" s="8"/>
      <c r="P33" s="8"/>
    </row>
    <row r="34" spans="1:16" ht="66" customHeight="1">
      <c r="A34" s="540">
        <v>1201012100</v>
      </c>
      <c r="B34" s="541"/>
      <c r="C34" s="538" t="s">
        <v>421</v>
      </c>
      <c r="D34" s="539"/>
      <c r="E34" s="267">
        <v>279143.69</v>
      </c>
      <c r="F34" s="230">
        <v>0</v>
      </c>
      <c r="G34" s="267">
        <v>1115.05</v>
      </c>
      <c r="H34" s="230">
        <v>0.01</v>
      </c>
      <c r="I34" s="267">
        <v>280258.74</v>
      </c>
      <c r="J34" s="230">
        <v>0.01</v>
      </c>
      <c r="K34" s="267">
        <v>280258.73</v>
      </c>
      <c r="L34" s="230">
        <v>0</v>
      </c>
      <c r="M34" s="229"/>
      <c r="N34" s="8"/>
      <c r="O34" s="8"/>
      <c r="P34" s="8"/>
    </row>
    <row r="35" spans="1:16" ht="39.75" customHeight="1">
      <c r="A35" s="540">
        <v>1202</v>
      </c>
      <c r="B35" s="541"/>
      <c r="C35" s="538" t="s">
        <v>422</v>
      </c>
      <c r="D35" s="539"/>
      <c r="E35" s="267">
        <v>308287.6</v>
      </c>
      <c r="F35" s="230">
        <v>0</v>
      </c>
      <c r="G35" s="230">
        <v>0</v>
      </c>
      <c r="H35" s="267">
        <v>50268.03</v>
      </c>
      <c r="I35" s="267">
        <v>308287.6</v>
      </c>
      <c r="J35" s="267">
        <v>50268.03</v>
      </c>
      <c r="K35" s="267">
        <v>258019.57</v>
      </c>
      <c r="L35" s="230">
        <v>0</v>
      </c>
      <c r="M35" s="229"/>
      <c r="N35" s="8"/>
      <c r="O35" s="8"/>
      <c r="P35" s="8"/>
    </row>
    <row r="36" spans="1:16" ht="52.5" customHeight="1">
      <c r="A36" s="540">
        <v>120202</v>
      </c>
      <c r="B36" s="541"/>
      <c r="C36" s="538" t="s">
        <v>423</v>
      </c>
      <c r="D36" s="539"/>
      <c r="E36" s="267">
        <v>308287.6</v>
      </c>
      <c r="F36" s="230">
        <v>0</v>
      </c>
      <c r="G36" s="230">
        <v>0</v>
      </c>
      <c r="H36" s="267">
        <v>50268.03</v>
      </c>
      <c r="I36" s="267">
        <v>308287.6</v>
      </c>
      <c r="J36" s="267">
        <v>50268.03</v>
      </c>
      <c r="K36" s="267">
        <v>258019.57</v>
      </c>
      <c r="L36" s="230">
        <v>0</v>
      </c>
      <c r="M36" s="229"/>
      <c r="N36" s="8"/>
      <c r="O36" s="8"/>
      <c r="P36" s="8"/>
    </row>
    <row r="37" spans="1:16" ht="66" customHeight="1">
      <c r="A37" s="540">
        <v>1202022101</v>
      </c>
      <c r="B37" s="541"/>
      <c r="C37" s="538" t="s">
        <v>424</v>
      </c>
      <c r="D37" s="539"/>
      <c r="E37" s="267">
        <v>308287.6</v>
      </c>
      <c r="F37" s="230">
        <v>0</v>
      </c>
      <c r="G37" s="230">
        <v>0</v>
      </c>
      <c r="H37" s="267">
        <v>50268.03</v>
      </c>
      <c r="I37" s="267">
        <v>308287.6</v>
      </c>
      <c r="J37" s="267">
        <v>50268.03</v>
      </c>
      <c r="K37" s="267">
        <v>258019.57</v>
      </c>
      <c r="L37" s="230">
        <v>0</v>
      </c>
      <c r="M37" s="229"/>
      <c r="N37" s="8"/>
      <c r="O37" s="8"/>
      <c r="P37" s="8"/>
    </row>
    <row r="38" spans="1:16" ht="12.75" customHeight="1">
      <c r="A38" s="540">
        <v>1203</v>
      </c>
      <c r="B38" s="541"/>
      <c r="C38" s="538" t="s">
        <v>425</v>
      </c>
      <c r="D38" s="539"/>
      <c r="E38" s="267">
        <v>4207.93</v>
      </c>
      <c r="F38" s="230">
        <v>0</v>
      </c>
      <c r="G38" s="230">
        <v>0</v>
      </c>
      <c r="H38" s="230">
        <v>0</v>
      </c>
      <c r="I38" s="267">
        <v>4207.93</v>
      </c>
      <c r="J38" s="230">
        <v>0</v>
      </c>
      <c r="K38" s="267">
        <v>4207.93</v>
      </c>
      <c r="L38" s="230">
        <v>0</v>
      </c>
      <c r="M38" s="229"/>
      <c r="N38" s="8"/>
      <c r="O38" s="8"/>
      <c r="P38" s="8"/>
    </row>
    <row r="39" spans="1:16" ht="39.75" customHeight="1">
      <c r="A39" s="540">
        <v>120302</v>
      </c>
      <c r="B39" s="541"/>
      <c r="C39" s="538" t="s">
        <v>426</v>
      </c>
      <c r="D39" s="539"/>
      <c r="E39" s="267">
        <v>3702.94</v>
      </c>
      <c r="F39" s="230">
        <v>0</v>
      </c>
      <c r="G39" s="230">
        <v>0</v>
      </c>
      <c r="H39" s="230">
        <v>0</v>
      </c>
      <c r="I39" s="267">
        <v>3702.94</v>
      </c>
      <c r="J39" s="230">
        <v>0</v>
      </c>
      <c r="K39" s="267">
        <v>3702.94</v>
      </c>
      <c r="L39" s="230">
        <v>0</v>
      </c>
      <c r="M39" s="229"/>
      <c r="N39" s="8"/>
      <c r="O39" s="8"/>
      <c r="P39" s="8"/>
    </row>
    <row r="40" spans="1:16" ht="52.5" customHeight="1">
      <c r="A40" s="540">
        <v>1203022102</v>
      </c>
      <c r="B40" s="541"/>
      <c r="C40" s="538" t="s">
        <v>427</v>
      </c>
      <c r="D40" s="539"/>
      <c r="E40" s="267">
        <v>3702.94</v>
      </c>
      <c r="F40" s="230">
        <v>0</v>
      </c>
      <c r="G40" s="230">
        <v>0</v>
      </c>
      <c r="H40" s="230">
        <v>0</v>
      </c>
      <c r="I40" s="267">
        <v>3702.94</v>
      </c>
      <c r="J40" s="230">
        <v>0</v>
      </c>
      <c r="K40" s="267">
        <v>3702.94</v>
      </c>
      <c r="L40" s="230">
        <v>0</v>
      </c>
      <c r="M40" s="229"/>
      <c r="N40" s="8"/>
      <c r="O40" s="8"/>
      <c r="P40" s="8"/>
    </row>
    <row r="41" spans="1:16" ht="39.75" customHeight="1">
      <c r="A41" s="540">
        <v>120303</v>
      </c>
      <c r="B41" s="541"/>
      <c r="C41" s="538" t="s">
        <v>428</v>
      </c>
      <c r="D41" s="539"/>
      <c r="E41" s="230">
        <v>504.99</v>
      </c>
      <c r="F41" s="230">
        <v>0</v>
      </c>
      <c r="G41" s="230">
        <v>0</v>
      </c>
      <c r="H41" s="230">
        <v>0</v>
      </c>
      <c r="I41" s="230">
        <v>504.99</v>
      </c>
      <c r="J41" s="230">
        <v>0</v>
      </c>
      <c r="K41" s="230">
        <v>504.99</v>
      </c>
      <c r="L41" s="230">
        <v>0</v>
      </c>
      <c r="M41" s="229"/>
      <c r="N41" s="8"/>
      <c r="O41" s="8"/>
      <c r="P41" s="8"/>
    </row>
    <row r="42" spans="1:16" ht="66" customHeight="1">
      <c r="A42" s="540">
        <v>1203032103</v>
      </c>
      <c r="B42" s="541"/>
      <c r="C42" s="538" t="s">
        <v>429</v>
      </c>
      <c r="D42" s="539"/>
      <c r="E42" s="230">
        <v>504.99</v>
      </c>
      <c r="F42" s="230">
        <v>0</v>
      </c>
      <c r="G42" s="230">
        <v>0</v>
      </c>
      <c r="H42" s="230">
        <v>0</v>
      </c>
      <c r="I42" s="230">
        <v>504.99</v>
      </c>
      <c r="J42" s="230">
        <v>0</v>
      </c>
      <c r="K42" s="230">
        <v>504.99</v>
      </c>
      <c r="L42" s="230">
        <v>0</v>
      </c>
      <c r="M42" s="229"/>
      <c r="N42" s="8"/>
      <c r="O42" s="8"/>
      <c r="P42" s="8"/>
    </row>
    <row r="43" spans="1:16" ht="39.75" customHeight="1">
      <c r="A43" s="540">
        <v>1204</v>
      </c>
      <c r="B43" s="541"/>
      <c r="C43" s="538" t="s">
        <v>430</v>
      </c>
      <c r="D43" s="539"/>
      <c r="E43" s="267">
        <v>3504339.88</v>
      </c>
      <c r="F43" s="230">
        <v>0</v>
      </c>
      <c r="G43" s="267">
        <v>3510.5</v>
      </c>
      <c r="H43" s="267">
        <v>121829.96</v>
      </c>
      <c r="I43" s="267">
        <v>4042417.55</v>
      </c>
      <c r="J43" s="267">
        <v>121829.96</v>
      </c>
      <c r="K43" s="267">
        <v>3920587.59</v>
      </c>
      <c r="L43" s="230">
        <v>0</v>
      </c>
      <c r="M43" s="229"/>
      <c r="N43" s="8"/>
      <c r="O43" s="8"/>
      <c r="P43" s="8"/>
    </row>
    <row r="44" spans="1:16" ht="39.75" customHeight="1">
      <c r="A44" s="540">
        <v>120401</v>
      </c>
      <c r="B44" s="541"/>
      <c r="C44" s="538" t="s">
        <v>430</v>
      </c>
      <c r="D44" s="539"/>
      <c r="E44" s="267">
        <v>3504339.88</v>
      </c>
      <c r="F44" s="230">
        <v>0</v>
      </c>
      <c r="G44" s="267">
        <v>3510.5</v>
      </c>
      <c r="H44" s="267">
        <v>121829.96</v>
      </c>
      <c r="I44" s="267">
        <v>4042417.55</v>
      </c>
      <c r="J44" s="267">
        <v>121829.96</v>
      </c>
      <c r="K44" s="267">
        <v>3920587.59</v>
      </c>
      <c r="L44" s="230">
        <v>0</v>
      </c>
      <c r="M44" s="229"/>
      <c r="N44" s="8"/>
      <c r="O44" s="8"/>
      <c r="P44" s="8"/>
    </row>
    <row r="45" spans="1:16" ht="66" customHeight="1">
      <c r="A45" s="540">
        <v>1204012100</v>
      </c>
      <c r="B45" s="541"/>
      <c r="C45" s="538" t="s">
        <v>431</v>
      </c>
      <c r="D45" s="539"/>
      <c r="E45" s="267">
        <v>3504339.88</v>
      </c>
      <c r="F45" s="230">
        <v>0</v>
      </c>
      <c r="G45" s="267">
        <v>3510.5</v>
      </c>
      <c r="H45" s="267">
        <v>121829.96</v>
      </c>
      <c r="I45" s="267">
        <v>4042417.55</v>
      </c>
      <c r="J45" s="267">
        <v>121829.96</v>
      </c>
      <c r="K45" s="267">
        <v>3920587.59</v>
      </c>
      <c r="L45" s="230">
        <v>0</v>
      </c>
      <c r="M45" s="229"/>
      <c r="N45" s="8"/>
      <c r="O45" s="8"/>
      <c r="P45" s="8"/>
    </row>
    <row r="46" spans="1:16" ht="39.75" customHeight="1">
      <c r="A46" s="540">
        <v>1206</v>
      </c>
      <c r="B46" s="541"/>
      <c r="C46" s="538" t="s">
        <v>432</v>
      </c>
      <c r="D46" s="539"/>
      <c r="E46" s="267">
        <v>474537.24</v>
      </c>
      <c r="F46" s="230">
        <v>0</v>
      </c>
      <c r="G46" s="267">
        <v>5598.95</v>
      </c>
      <c r="H46" s="267">
        <v>18167.26</v>
      </c>
      <c r="I46" s="267">
        <v>483491.99</v>
      </c>
      <c r="J46" s="267">
        <v>18167.26</v>
      </c>
      <c r="K46" s="267">
        <v>465324.73</v>
      </c>
      <c r="L46" s="230">
        <v>0</v>
      </c>
      <c r="M46" s="229"/>
      <c r="N46" s="8"/>
      <c r="O46" s="8"/>
      <c r="P46" s="8"/>
    </row>
    <row r="47" spans="1:16" ht="66" customHeight="1">
      <c r="A47" s="540">
        <v>120600</v>
      </c>
      <c r="B47" s="541"/>
      <c r="C47" s="538" t="s">
        <v>433</v>
      </c>
      <c r="D47" s="539"/>
      <c r="E47" s="267">
        <v>445188.03</v>
      </c>
      <c r="F47" s="230">
        <v>0</v>
      </c>
      <c r="G47" s="267">
        <v>5598.95</v>
      </c>
      <c r="H47" s="267">
        <v>18167.24</v>
      </c>
      <c r="I47" s="267">
        <v>454142.78</v>
      </c>
      <c r="J47" s="267">
        <v>18167.24</v>
      </c>
      <c r="K47" s="267">
        <v>435975.54</v>
      </c>
      <c r="L47" s="230">
        <v>0</v>
      </c>
      <c r="M47" s="229"/>
      <c r="N47" s="8"/>
      <c r="O47" s="8"/>
      <c r="P47" s="8"/>
    </row>
    <row r="48" spans="1:16" ht="92.25" customHeight="1">
      <c r="A48" s="540">
        <v>1206002100</v>
      </c>
      <c r="B48" s="541"/>
      <c r="C48" s="538" t="s">
        <v>434</v>
      </c>
      <c r="D48" s="539"/>
      <c r="E48" s="267">
        <v>445188.03</v>
      </c>
      <c r="F48" s="230">
        <v>0</v>
      </c>
      <c r="G48" s="267">
        <v>5598.95</v>
      </c>
      <c r="H48" s="267">
        <v>18167.24</v>
      </c>
      <c r="I48" s="267">
        <v>454142.78</v>
      </c>
      <c r="J48" s="267">
        <v>18167.24</v>
      </c>
      <c r="K48" s="267">
        <v>435975.54</v>
      </c>
      <c r="L48" s="230">
        <v>0</v>
      </c>
      <c r="M48" s="229"/>
      <c r="N48" s="8"/>
      <c r="O48" s="8"/>
      <c r="P48" s="8"/>
    </row>
    <row r="49" spans="1:16" ht="39.75" customHeight="1">
      <c r="A49" s="540">
        <v>120601</v>
      </c>
      <c r="B49" s="541"/>
      <c r="C49" s="538" t="s">
        <v>435</v>
      </c>
      <c r="D49" s="539"/>
      <c r="E49" s="267">
        <v>29349.21</v>
      </c>
      <c r="F49" s="230">
        <v>0</v>
      </c>
      <c r="G49" s="230">
        <v>0</v>
      </c>
      <c r="H49" s="230">
        <v>0.02</v>
      </c>
      <c r="I49" s="267">
        <v>29349.21</v>
      </c>
      <c r="J49" s="230">
        <v>0.02</v>
      </c>
      <c r="K49" s="267">
        <v>29349.19</v>
      </c>
      <c r="L49" s="230">
        <v>0</v>
      </c>
      <c r="M49" s="229"/>
      <c r="N49" s="8"/>
      <c r="O49" s="8"/>
      <c r="P49" s="8"/>
    </row>
    <row r="50" spans="1:16" ht="66" customHeight="1">
      <c r="A50" s="540">
        <v>1206012100</v>
      </c>
      <c r="B50" s="541"/>
      <c r="C50" s="538" t="s">
        <v>436</v>
      </c>
      <c r="D50" s="539"/>
      <c r="E50" s="267">
        <v>29349.21</v>
      </c>
      <c r="F50" s="230">
        <v>0</v>
      </c>
      <c r="G50" s="230">
        <v>0</v>
      </c>
      <c r="H50" s="230">
        <v>0.02</v>
      </c>
      <c r="I50" s="267">
        <v>29349.21</v>
      </c>
      <c r="J50" s="230">
        <v>0.02</v>
      </c>
      <c r="K50" s="267">
        <v>29349.19</v>
      </c>
      <c r="L50" s="230">
        <v>0</v>
      </c>
      <c r="M50" s="229"/>
      <c r="N50" s="8"/>
      <c r="O50" s="8"/>
      <c r="P50" s="8"/>
    </row>
    <row r="51" spans="1:16" ht="92.25" customHeight="1">
      <c r="A51" s="540">
        <v>1299</v>
      </c>
      <c r="B51" s="541"/>
      <c r="C51" s="538" t="s">
        <v>437</v>
      </c>
      <c r="D51" s="539"/>
      <c r="E51" s="230">
        <v>0.01</v>
      </c>
      <c r="F51" s="267">
        <v>3259316.65</v>
      </c>
      <c r="G51" s="267">
        <v>175095.43</v>
      </c>
      <c r="H51" s="267">
        <v>1527402.73</v>
      </c>
      <c r="I51" s="267">
        <v>175095.44</v>
      </c>
      <c r="J51" s="267">
        <v>4786719.38</v>
      </c>
      <c r="K51" s="230">
        <v>0</v>
      </c>
      <c r="L51" s="267">
        <v>4611623.94</v>
      </c>
      <c r="M51" s="229"/>
      <c r="N51" s="8"/>
      <c r="O51" s="8"/>
      <c r="P51" s="8"/>
    </row>
    <row r="52" spans="1:16" ht="39.75" customHeight="1">
      <c r="A52" s="540">
        <v>129900</v>
      </c>
      <c r="B52" s="541"/>
      <c r="C52" s="538" t="s">
        <v>438</v>
      </c>
      <c r="D52" s="539"/>
      <c r="E52" s="230">
        <v>0</v>
      </c>
      <c r="F52" s="267">
        <v>1588436.31</v>
      </c>
      <c r="G52" s="267">
        <v>94069.7</v>
      </c>
      <c r="H52" s="267">
        <v>773843.92</v>
      </c>
      <c r="I52" s="267">
        <v>94069.7</v>
      </c>
      <c r="J52" s="267">
        <v>2362280.23</v>
      </c>
      <c r="K52" s="230">
        <v>0</v>
      </c>
      <c r="L52" s="267">
        <v>2268210.53</v>
      </c>
      <c r="M52" s="229"/>
      <c r="N52" s="8"/>
      <c r="O52" s="8"/>
      <c r="P52" s="8"/>
    </row>
    <row r="53" spans="1:16" ht="66" customHeight="1">
      <c r="A53" s="540">
        <v>1299002101</v>
      </c>
      <c r="B53" s="541"/>
      <c r="C53" s="538" t="s">
        <v>439</v>
      </c>
      <c r="D53" s="539"/>
      <c r="E53" s="230">
        <v>0</v>
      </c>
      <c r="F53" s="267">
        <v>1423114.98</v>
      </c>
      <c r="G53" s="267">
        <v>94069.7</v>
      </c>
      <c r="H53" s="267">
        <v>687064.11</v>
      </c>
      <c r="I53" s="267">
        <v>94069.7</v>
      </c>
      <c r="J53" s="267">
        <v>2110179.09</v>
      </c>
      <c r="K53" s="230">
        <v>0</v>
      </c>
      <c r="L53" s="267">
        <v>2016109.39</v>
      </c>
      <c r="M53" s="229"/>
      <c r="N53" s="8"/>
      <c r="O53" s="8"/>
      <c r="P53" s="8"/>
    </row>
    <row r="54" spans="1:16" ht="66" customHeight="1">
      <c r="A54" s="540">
        <v>1299002102</v>
      </c>
      <c r="B54" s="541"/>
      <c r="C54" s="538" t="s">
        <v>440</v>
      </c>
      <c r="D54" s="539"/>
      <c r="E54" s="230">
        <v>0</v>
      </c>
      <c r="F54" s="267">
        <v>165321.33</v>
      </c>
      <c r="G54" s="230">
        <v>0</v>
      </c>
      <c r="H54" s="267">
        <v>86779.81</v>
      </c>
      <c r="I54" s="230">
        <v>0</v>
      </c>
      <c r="J54" s="267">
        <v>252101.14</v>
      </c>
      <c r="K54" s="230">
        <v>0</v>
      </c>
      <c r="L54" s="267">
        <v>252101.14</v>
      </c>
      <c r="M54" s="229"/>
      <c r="N54" s="8"/>
      <c r="O54" s="8"/>
      <c r="P54" s="8"/>
    </row>
    <row r="55" spans="1:16" ht="92.25" customHeight="1">
      <c r="A55" s="540">
        <v>129901</v>
      </c>
      <c r="B55" s="541"/>
      <c r="C55" s="538" t="s">
        <v>441</v>
      </c>
      <c r="D55" s="539"/>
      <c r="E55" s="230">
        <v>0</v>
      </c>
      <c r="F55" s="267">
        <v>51104.52</v>
      </c>
      <c r="G55" s="230">
        <v>0</v>
      </c>
      <c r="H55" s="267">
        <v>56598.87</v>
      </c>
      <c r="I55" s="230">
        <v>0</v>
      </c>
      <c r="J55" s="267">
        <v>107703.39</v>
      </c>
      <c r="K55" s="230">
        <v>0</v>
      </c>
      <c r="L55" s="267">
        <v>107703.39</v>
      </c>
      <c r="M55" s="229"/>
      <c r="N55" s="8"/>
      <c r="O55" s="8"/>
      <c r="P55" s="8"/>
    </row>
    <row r="56" spans="1:16" ht="78.75" customHeight="1">
      <c r="A56" s="540">
        <v>1299012100</v>
      </c>
      <c r="B56" s="541"/>
      <c r="C56" s="538" t="s">
        <v>442</v>
      </c>
      <c r="D56" s="539"/>
      <c r="E56" s="230">
        <v>0</v>
      </c>
      <c r="F56" s="267">
        <v>51104.52</v>
      </c>
      <c r="G56" s="230">
        <v>0</v>
      </c>
      <c r="H56" s="267">
        <v>56598.87</v>
      </c>
      <c r="I56" s="230">
        <v>0</v>
      </c>
      <c r="J56" s="267">
        <v>107703.39</v>
      </c>
      <c r="K56" s="230">
        <v>0</v>
      </c>
      <c r="L56" s="267">
        <v>107703.39</v>
      </c>
      <c r="M56" s="229"/>
      <c r="N56" s="8"/>
      <c r="O56" s="8"/>
      <c r="P56" s="8"/>
    </row>
    <row r="57" spans="1:16" ht="52.5" customHeight="1">
      <c r="A57" s="540">
        <v>129902</v>
      </c>
      <c r="B57" s="541"/>
      <c r="C57" s="538" t="s">
        <v>443</v>
      </c>
      <c r="D57" s="539"/>
      <c r="E57" s="230">
        <v>0.01</v>
      </c>
      <c r="F57" s="267">
        <v>117805.11</v>
      </c>
      <c r="G57" s="267">
        <v>20107.2</v>
      </c>
      <c r="H57" s="267">
        <v>30160.8</v>
      </c>
      <c r="I57" s="267">
        <v>20107.21</v>
      </c>
      <c r="J57" s="267">
        <v>147965.91</v>
      </c>
      <c r="K57" s="230">
        <v>0</v>
      </c>
      <c r="L57" s="267">
        <v>127858.7</v>
      </c>
      <c r="M57" s="229"/>
      <c r="N57" s="8"/>
      <c r="O57" s="8"/>
      <c r="P57" s="8"/>
    </row>
    <row r="58" spans="1:16" ht="92.25" customHeight="1">
      <c r="A58" s="540">
        <v>1299022101</v>
      </c>
      <c r="B58" s="541"/>
      <c r="C58" s="538" t="s">
        <v>444</v>
      </c>
      <c r="D58" s="539"/>
      <c r="E58" s="230">
        <v>0.01</v>
      </c>
      <c r="F58" s="230">
        <v>0</v>
      </c>
      <c r="G58" s="267">
        <v>20107.2</v>
      </c>
      <c r="H58" s="230">
        <v>0</v>
      </c>
      <c r="I58" s="267">
        <v>20107.21</v>
      </c>
      <c r="J58" s="230">
        <v>0</v>
      </c>
      <c r="K58" s="267">
        <v>20107.21</v>
      </c>
      <c r="L58" s="230">
        <v>0</v>
      </c>
      <c r="M58" s="229"/>
      <c r="N58" s="8"/>
      <c r="O58" s="8"/>
      <c r="P58" s="8"/>
    </row>
    <row r="59" spans="1:16" ht="78.75" customHeight="1">
      <c r="A59" s="540">
        <v>1299022102</v>
      </c>
      <c r="B59" s="541"/>
      <c r="C59" s="538" t="s">
        <v>445</v>
      </c>
      <c r="D59" s="539"/>
      <c r="E59" s="230">
        <v>0</v>
      </c>
      <c r="F59" s="267">
        <v>117805.11</v>
      </c>
      <c r="G59" s="230">
        <v>0</v>
      </c>
      <c r="H59" s="267">
        <v>30160.8</v>
      </c>
      <c r="I59" s="230">
        <v>0</v>
      </c>
      <c r="J59" s="267">
        <v>147965.91</v>
      </c>
      <c r="K59" s="230">
        <v>0</v>
      </c>
      <c r="L59" s="267">
        <v>147965.91</v>
      </c>
      <c r="M59" s="229"/>
      <c r="N59" s="8"/>
      <c r="O59" s="8"/>
      <c r="P59" s="8"/>
    </row>
    <row r="60" spans="1:16" ht="52.5" customHeight="1">
      <c r="A60" s="540">
        <v>129903</v>
      </c>
      <c r="B60" s="541"/>
      <c r="C60" s="538" t="s">
        <v>446</v>
      </c>
      <c r="D60" s="539"/>
      <c r="E60" s="230">
        <v>0</v>
      </c>
      <c r="F60" s="267">
        <v>4493.2</v>
      </c>
      <c r="G60" s="230">
        <v>0</v>
      </c>
      <c r="H60" s="230">
        <v>380.8</v>
      </c>
      <c r="I60" s="230">
        <v>0</v>
      </c>
      <c r="J60" s="267">
        <v>4874</v>
      </c>
      <c r="K60" s="230">
        <v>0</v>
      </c>
      <c r="L60" s="267">
        <v>4874</v>
      </c>
      <c r="M60" s="229"/>
      <c r="N60" s="8"/>
      <c r="O60" s="8"/>
      <c r="P60" s="8"/>
    </row>
    <row r="61" spans="1:16" ht="78.75" customHeight="1">
      <c r="A61" s="540">
        <v>1299032102</v>
      </c>
      <c r="B61" s="541"/>
      <c r="C61" s="538" t="s">
        <v>447</v>
      </c>
      <c r="D61" s="539"/>
      <c r="E61" s="230">
        <v>0</v>
      </c>
      <c r="F61" s="267">
        <v>3702.72</v>
      </c>
      <c r="G61" s="230">
        <v>0</v>
      </c>
      <c r="H61" s="230">
        <v>0</v>
      </c>
      <c r="I61" s="230">
        <v>0</v>
      </c>
      <c r="J61" s="267">
        <v>3702.72</v>
      </c>
      <c r="K61" s="230">
        <v>0</v>
      </c>
      <c r="L61" s="267">
        <v>3702.72</v>
      </c>
      <c r="M61" s="229"/>
      <c r="N61" s="8"/>
      <c r="O61" s="8"/>
      <c r="P61" s="8"/>
    </row>
    <row r="62" spans="1:16" ht="52.5" customHeight="1">
      <c r="A62" s="540">
        <v>1299032103</v>
      </c>
      <c r="B62" s="541"/>
      <c r="C62" s="538" t="s">
        <v>448</v>
      </c>
      <c r="D62" s="539"/>
      <c r="E62" s="230">
        <v>0</v>
      </c>
      <c r="F62" s="230">
        <v>790.48</v>
      </c>
      <c r="G62" s="230">
        <v>0</v>
      </c>
      <c r="H62" s="230">
        <v>380.8</v>
      </c>
      <c r="I62" s="230">
        <v>0</v>
      </c>
      <c r="J62" s="267">
        <v>1171.28</v>
      </c>
      <c r="K62" s="230">
        <v>0</v>
      </c>
      <c r="L62" s="267">
        <v>1171.28</v>
      </c>
      <c r="M62" s="229"/>
      <c r="N62" s="8"/>
      <c r="O62" s="8"/>
      <c r="P62" s="8"/>
    </row>
    <row r="63" spans="1:16" ht="66" customHeight="1">
      <c r="A63" s="540">
        <v>129904</v>
      </c>
      <c r="B63" s="541"/>
      <c r="C63" s="538" t="s">
        <v>449</v>
      </c>
      <c r="D63" s="539"/>
      <c r="E63" s="230">
        <v>0</v>
      </c>
      <c r="F63" s="267">
        <v>1320882.43</v>
      </c>
      <c r="G63" s="267">
        <v>53097.84</v>
      </c>
      <c r="H63" s="267">
        <v>580122.64</v>
      </c>
      <c r="I63" s="267">
        <v>53097.84</v>
      </c>
      <c r="J63" s="267">
        <v>1901005.07</v>
      </c>
      <c r="K63" s="230">
        <v>0</v>
      </c>
      <c r="L63" s="267">
        <v>1847907.23</v>
      </c>
      <c r="M63" s="229"/>
      <c r="N63" s="8"/>
      <c r="O63" s="8"/>
      <c r="P63" s="8"/>
    </row>
    <row r="64" spans="1:16" ht="78.75" customHeight="1">
      <c r="A64" s="540">
        <v>1299042100</v>
      </c>
      <c r="B64" s="541"/>
      <c r="C64" s="538" t="s">
        <v>450</v>
      </c>
      <c r="D64" s="539"/>
      <c r="E64" s="230">
        <v>0</v>
      </c>
      <c r="F64" s="267">
        <v>1320882.43</v>
      </c>
      <c r="G64" s="267">
        <v>53097.84</v>
      </c>
      <c r="H64" s="267">
        <v>580122.64</v>
      </c>
      <c r="I64" s="267">
        <v>53097.84</v>
      </c>
      <c r="J64" s="267">
        <v>1901005.07</v>
      </c>
      <c r="K64" s="230">
        <v>0</v>
      </c>
      <c r="L64" s="267">
        <v>1847907.23</v>
      </c>
      <c r="M64" s="229"/>
      <c r="N64" s="8"/>
      <c r="O64" s="8"/>
      <c r="P64" s="8"/>
    </row>
    <row r="65" spans="1:16" ht="52.5" customHeight="1">
      <c r="A65" s="540">
        <v>129906</v>
      </c>
      <c r="B65" s="541"/>
      <c r="C65" s="538" t="s">
        <v>451</v>
      </c>
      <c r="D65" s="539"/>
      <c r="E65" s="230">
        <v>0</v>
      </c>
      <c r="F65" s="267">
        <v>176595.08</v>
      </c>
      <c r="G65" s="267">
        <v>7820.69</v>
      </c>
      <c r="H65" s="267">
        <v>86295.7</v>
      </c>
      <c r="I65" s="267">
        <v>7820.69</v>
      </c>
      <c r="J65" s="267">
        <v>262890.78</v>
      </c>
      <c r="K65" s="230">
        <v>0</v>
      </c>
      <c r="L65" s="267">
        <v>255070.09</v>
      </c>
      <c r="M65" s="229"/>
      <c r="N65" s="8"/>
      <c r="O65" s="8"/>
      <c r="P65" s="8"/>
    </row>
    <row r="66" spans="1:16" ht="66" customHeight="1">
      <c r="A66" s="540">
        <v>1299062100</v>
      </c>
      <c r="B66" s="541"/>
      <c r="C66" s="538" t="s">
        <v>452</v>
      </c>
      <c r="D66" s="539"/>
      <c r="E66" s="230">
        <v>0</v>
      </c>
      <c r="F66" s="267">
        <v>159183.71</v>
      </c>
      <c r="G66" s="267">
        <v>7820.69</v>
      </c>
      <c r="H66" s="267">
        <v>82636.66</v>
      </c>
      <c r="I66" s="267">
        <v>7820.69</v>
      </c>
      <c r="J66" s="267">
        <v>241820.37</v>
      </c>
      <c r="K66" s="230">
        <v>0</v>
      </c>
      <c r="L66" s="267">
        <v>233999.68</v>
      </c>
      <c r="M66" s="229"/>
      <c r="N66" s="8"/>
      <c r="O66" s="8"/>
      <c r="P66" s="8"/>
    </row>
    <row r="67" spans="1:16" ht="78.75" customHeight="1">
      <c r="A67" s="540">
        <v>1299062101</v>
      </c>
      <c r="B67" s="541"/>
      <c r="C67" s="538" t="s">
        <v>453</v>
      </c>
      <c r="D67" s="539"/>
      <c r="E67" s="230">
        <v>0</v>
      </c>
      <c r="F67" s="267">
        <v>17411.37</v>
      </c>
      <c r="G67" s="230">
        <v>0</v>
      </c>
      <c r="H67" s="267">
        <v>3659.04</v>
      </c>
      <c r="I67" s="230">
        <v>0</v>
      </c>
      <c r="J67" s="267">
        <v>21070.41</v>
      </c>
      <c r="K67" s="230">
        <v>0</v>
      </c>
      <c r="L67" s="267">
        <v>21070.41</v>
      </c>
      <c r="M67" s="229"/>
      <c r="N67" s="8"/>
      <c r="O67" s="8"/>
      <c r="P67" s="8"/>
    </row>
    <row r="68" spans="1:16" ht="26.25" customHeight="1">
      <c r="A68" s="540">
        <v>13</v>
      </c>
      <c r="B68" s="541"/>
      <c r="C68" s="538" t="s">
        <v>379</v>
      </c>
      <c r="D68" s="539"/>
      <c r="E68" s="267">
        <v>77855.75</v>
      </c>
      <c r="F68" s="267">
        <v>31142.23</v>
      </c>
      <c r="G68" s="267">
        <v>274533</v>
      </c>
      <c r="H68" s="267">
        <v>52175.53</v>
      </c>
      <c r="I68" s="267">
        <v>352388.75</v>
      </c>
      <c r="J68" s="267">
        <v>83317.76</v>
      </c>
      <c r="K68" s="267">
        <v>269070.99</v>
      </c>
      <c r="L68" s="230">
        <v>0</v>
      </c>
      <c r="M68" s="229"/>
      <c r="N68" s="8"/>
      <c r="O68" s="8"/>
      <c r="P68" s="8"/>
    </row>
    <row r="69" spans="1:16" ht="52.5" customHeight="1">
      <c r="A69" s="540">
        <v>1300</v>
      </c>
      <c r="B69" s="541"/>
      <c r="C69" s="538" t="s">
        <v>454</v>
      </c>
      <c r="D69" s="539"/>
      <c r="E69" s="230">
        <v>0</v>
      </c>
      <c r="F69" s="230">
        <v>0</v>
      </c>
      <c r="G69" s="267">
        <v>274533</v>
      </c>
      <c r="H69" s="230">
        <v>0</v>
      </c>
      <c r="I69" s="267">
        <v>274533</v>
      </c>
      <c r="J69" s="230">
        <v>0</v>
      </c>
      <c r="K69" s="267">
        <v>274533</v>
      </c>
      <c r="L69" s="230">
        <v>0</v>
      </c>
      <c r="M69" s="229"/>
      <c r="N69" s="8"/>
      <c r="O69" s="8"/>
      <c r="P69" s="8"/>
    </row>
    <row r="70" spans="1:16" ht="26.25" customHeight="1">
      <c r="A70" s="540">
        <v>13000100</v>
      </c>
      <c r="B70" s="541"/>
      <c r="C70" s="538" t="s">
        <v>455</v>
      </c>
      <c r="D70" s="539"/>
      <c r="E70" s="230">
        <v>0</v>
      </c>
      <c r="F70" s="230">
        <v>0</v>
      </c>
      <c r="G70" s="267">
        <v>274533</v>
      </c>
      <c r="H70" s="230">
        <v>0</v>
      </c>
      <c r="I70" s="267">
        <v>274533</v>
      </c>
      <c r="J70" s="230">
        <v>0</v>
      </c>
      <c r="K70" s="267">
        <v>274533</v>
      </c>
      <c r="L70" s="230">
        <v>0</v>
      </c>
      <c r="M70" s="229"/>
      <c r="N70" s="8"/>
      <c r="O70" s="8"/>
      <c r="P70" s="8"/>
    </row>
    <row r="71" spans="1:16" ht="39.75" customHeight="1">
      <c r="A71" s="540">
        <v>1300010000</v>
      </c>
      <c r="B71" s="541"/>
      <c r="C71" s="538" t="s">
        <v>455</v>
      </c>
      <c r="D71" s="539"/>
      <c r="E71" s="230">
        <v>0</v>
      </c>
      <c r="F71" s="230">
        <v>0</v>
      </c>
      <c r="G71" s="267">
        <v>274533</v>
      </c>
      <c r="H71" s="230">
        <v>0</v>
      </c>
      <c r="I71" s="267">
        <v>274533</v>
      </c>
      <c r="J71" s="230">
        <v>0</v>
      </c>
      <c r="K71" s="267">
        <v>274533</v>
      </c>
      <c r="L71" s="230">
        <v>0</v>
      </c>
      <c r="M71" s="229"/>
      <c r="N71" s="8"/>
      <c r="O71" s="8"/>
      <c r="P71" s="8"/>
    </row>
    <row r="72" spans="1:16" ht="52.5" customHeight="1">
      <c r="A72" s="540">
        <v>1302</v>
      </c>
      <c r="B72" s="541"/>
      <c r="C72" s="538" t="s">
        <v>456</v>
      </c>
      <c r="D72" s="539"/>
      <c r="E72" s="230">
        <v>0.01</v>
      </c>
      <c r="F72" s="230">
        <v>0</v>
      </c>
      <c r="G72" s="230">
        <v>0</v>
      </c>
      <c r="H72" s="230">
        <v>0</v>
      </c>
      <c r="I72" s="230">
        <v>0.01</v>
      </c>
      <c r="J72" s="230">
        <v>0</v>
      </c>
      <c r="K72" s="230">
        <v>0.01</v>
      </c>
      <c r="L72" s="230">
        <v>0</v>
      </c>
      <c r="M72" s="229"/>
      <c r="N72" s="8"/>
      <c r="O72" s="8"/>
      <c r="P72" s="8"/>
    </row>
    <row r="73" spans="1:16" ht="26.25" customHeight="1">
      <c r="A73" s="540">
        <v>130200</v>
      </c>
      <c r="B73" s="541"/>
      <c r="C73" s="538" t="s">
        <v>457</v>
      </c>
      <c r="D73" s="539"/>
      <c r="E73" s="230">
        <v>0.01</v>
      </c>
      <c r="F73" s="230">
        <v>0</v>
      </c>
      <c r="G73" s="230">
        <v>0</v>
      </c>
      <c r="H73" s="230">
        <v>0</v>
      </c>
      <c r="I73" s="230">
        <v>0.01</v>
      </c>
      <c r="J73" s="230">
        <v>0</v>
      </c>
      <c r="K73" s="230">
        <v>0.01</v>
      </c>
      <c r="L73" s="230">
        <v>0</v>
      </c>
      <c r="M73" s="229"/>
      <c r="N73" s="8"/>
      <c r="O73" s="8"/>
      <c r="P73" s="8"/>
    </row>
    <row r="74" spans="1:16" ht="52.5" customHeight="1">
      <c r="A74" s="540">
        <v>1302002100</v>
      </c>
      <c r="B74" s="541"/>
      <c r="C74" s="538" t="s">
        <v>458</v>
      </c>
      <c r="D74" s="539"/>
      <c r="E74" s="230">
        <v>0.01</v>
      </c>
      <c r="F74" s="230">
        <v>0</v>
      </c>
      <c r="G74" s="230">
        <v>0</v>
      </c>
      <c r="H74" s="230">
        <v>0</v>
      </c>
      <c r="I74" s="230">
        <v>0.01</v>
      </c>
      <c r="J74" s="230">
        <v>0</v>
      </c>
      <c r="K74" s="230">
        <v>0.01</v>
      </c>
      <c r="L74" s="230">
        <v>0</v>
      </c>
      <c r="M74" s="229"/>
      <c r="N74" s="8"/>
      <c r="O74" s="8"/>
      <c r="P74" s="8"/>
    </row>
    <row r="75" spans="1:16" ht="26.25" customHeight="1">
      <c r="A75" s="540">
        <v>1309</v>
      </c>
      <c r="B75" s="541"/>
      <c r="C75" s="538" t="s">
        <v>459</v>
      </c>
      <c r="D75" s="539"/>
      <c r="E75" s="267">
        <v>77855.74</v>
      </c>
      <c r="F75" s="230">
        <v>0</v>
      </c>
      <c r="G75" s="230">
        <v>0</v>
      </c>
      <c r="H75" s="230">
        <v>0</v>
      </c>
      <c r="I75" s="267">
        <v>77855.74</v>
      </c>
      <c r="J75" s="230">
        <v>0</v>
      </c>
      <c r="K75" s="267">
        <v>77855.74</v>
      </c>
      <c r="L75" s="230">
        <v>0</v>
      </c>
      <c r="M75" s="229"/>
      <c r="N75" s="8"/>
      <c r="O75" s="8"/>
      <c r="P75" s="8"/>
    </row>
    <row r="76" spans="1:16" ht="52.5" customHeight="1">
      <c r="A76" s="540">
        <v>130900</v>
      </c>
      <c r="B76" s="541"/>
      <c r="C76" s="538" t="s">
        <v>459</v>
      </c>
      <c r="D76" s="539"/>
      <c r="E76" s="267">
        <v>77855.74</v>
      </c>
      <c r="F76" s="230">
        <v>0</v>
      </c>
      <c r="G76" s="230">
        <v>0</v>
      </c>
      <c r="H76" s="230">
        <v>0</v>
      </c>
      <c r="I76" s="267">
        <v>77855.74</v>
      </c>
      <c r="J76" s="230">
        <v>0</v>
      </c>
      <c r="K76" s="267">
        <v>77855.74</v>
      </c>
      <c r="L76" s="230">
        <v>0</v>
      </c>
      <c r="M76" s="229"/>
      <c r="N76" s="8"/>
      <c r="O76" s="8"/>
      <c r="P76" s="8"/>
    </row>
    <row r="77" spans="1:16" ht="52.5" customHeight="1">
      <c r="A77" s="540">
        <v>1309002100</v>
      </c>
      <c r="B77" s="541"/>
      <c r="C77" s="538" t="s">
        <v>460</v>
      </c>
      <c r="D77" s="539"/>
      <c r="E77" s="267">
        <v>77855.74</v>
      </c>
      <c r="F77" s="230">
        <v>0</v>
      </c>
      <c r="G77" s="230">
        <v>0</v>
      </c>
      <c r="H77" s="230">
        <v>0</v>
      </c>
      <c r="I77" s="267">
        <v>77855.74</v>
      </c>
      <c r="J77" s="230">
        <v>0</v>
      </c>
      <c r="K77" s="267">
        <v>77855.74</v>
      </c>
      <c r="L77" s="230">
        <v>0</v>
      </c>
      <c r="M77" s="229"/>
      <c r="N77" s="8"/>
      <c r="O77" s="8"/>
      <c r="P77" s="8"/>
    </row>
    <row r="78" spans="1:16" ht="26.25" customHeight="1">
      <c r="A78" s="540">
        <v>1399</v>
      </c>
      <c r="B78" s="541"/>
      <c r="C78" s="538" t="s">
        <v>461</v>
      </c>
      <c r="D78" s="539"/>
      <c r="E78" s="230">
        <v>0</v>
      </c>
      <c r="F78" s="267">
        <v>31142.23</v>
      </c>
      <c r="G78" s="230">
        <v>0</v>
      </c>
      <c r="H78" s="267">
        <v>52175.53</v>
      </c>
      <c r="I78" s="230">
        <v>0</v>
      </c>
      <c r="J78" s="267">
        <v>83317.76</v>
      </c>
      <c r="K78" s="230">
        <v>0</v>
      </c>
      <c r="L78" s="267">
        <v>83317.76</v>
      </c>
      <c r="M78" s="229"/>
      <c r="N78" s="8"/>
      <c r="O78" s="8"/>
      <c r="P78" s="8"/>
    </row>
    <row r="79" spans="1:16" ht="52.5" customHeight="1">
      <c r="A79" s="540">
        <v>139902</v>
      </c>
      <c r="B79" s="541"/>
      <c r="C79" s="538" t="s">
        <v>462</v>
      </c>
      <c r="D79" s="539"/>
      <c r="E79" s="230">
        <v>0</v>
      </c>
      <c r="F79" s="267">
        <v>31142.23</v>
      </c>
      <c r="G79" s="230">
        <v>0</v>
      </c>
      <c r="H79" s="267">
        <v>52175.53</v>
      </c>
      <c r="I79" s="230">
        <v>0</v>
      </c>
      <c r="J79" s="267">
        <v>83317.76</v>
      </c>
      <c r="K79" s="230">
        <v>0</v>
      </c>
      <c r="L79" s="267">
        <v>83317.76</v>
      </c>
      <c r="M79" s="229"/>
      <c r="N79" s="8"/>
      <c r="O79" s="8"/>
      <c r="P79" s="8"/>
    </row>
    <row r="80" spans="1:16" ht="52.5" customHeight="1">
      <c r="A80" s="540">
        <v>1399022100</v>
      </c>
      <c r="B80" s="541"/>
      <c r="C80" s="538" t="s">
        <v>463</v>
      </c>
      <c r="D80" s="539"/>
      <c r="E80" s="230">
        <v>0</v>
      </c>
      <c r="F80" s="267">
        <v>31142.23</v>
      </c>
      <c r="G80" s="230">
        <v>0</v>
      </c>
      <c r="H80" s="267">
        <v>52175.53</v>
      </c>
      <c r="I80" s="230">
        <v>0</v>
      </c>
      <c r="J80" s="267">
        <v>83317.76</v>
      </c>
      <c r="K80" s="230">
        <v>0</v>
      </c>
      <c r="L80" s="267">
        <v>83317.76</v>
      </c>
      <c r="M80" s="229"/>
      <c r="N80" s="8"/>
      <c r="O80" s="8"/>
      <c r="P80" s="8"/>
    </row>
    <row r="81" spans="1:16" ht="39.75" customHeight="1">
      <c r="A81" s="540">
        <v>14</v>
      </c>
      <c r="B81" s="541"/>
      <c r="C81" s="538" t="s">
        <v>464</v>
      </c>
      <c r="D81" s="539"/>
      <c r="E81" s="267">
        <v>3200131.01</v>
      </c>
      <c r="F81" s="267">
        <v>2336026.21</v>
      </c>
      <c r="G81" s="267">
        <v>200521.54</v>
      </c>
      <c r="H81" s="267">
        <v>576368.81</v>
      </c>
      <c r="I81" s="267">
        <v>3695273.51</v>
      </c>
      <c r="J81" s="267">
        <v>2912395.02</v>
      </c>
      <c r="K81" s="267">
        <v>782878.49</v>
      </c>
      <c r="L81" s="230">
        <v>0</v>
      </c>
      <c r="M81" s="229"/>
      <c r="N81" s="8"/>
      <c r="O81" s="8"/>
      <c r="P81" s="8"/>
    </row>
    <row r="82" spans="1:16" ht="12.75" customHeight="1">
      <c r="A82" s="540">
        <v>1400</v>
      </c>
      <c r="B82" s="541"/>
      <c r="C82" s="538" t="s">
        <v>465</v>
      </c>
      <c r="D82" s="539"/>
      <c r="E82" s="267">
        <v>1126943.89</v>
      </c>
      <c r="F82" s="230">
        <v>0</v>
      </c>
      <c r="G82" s="230">
        <v>0</v>
      </c>
      <c r="H82" s="267">
        <v>106593.61</v>
      </c>
      <c r="I82" s="267">
        <v>1171272.03</v>
      </c>
      <c r="J82" s="267">
        <v>106593.61</v>
      </c>
      <c r="K82" s="267">
        <v>1064678.42</v>
      </c>
      <c r="L82" s="230">
        <v>0</v>
      </c>
      <c r="M82" s="229"/>
      <c r="N82" s="8"/>
      <c r="O82" s="8"/>
      <c r="P82" s="8"/>
    </row>
    <row r="83" spans="1:16" ht="26.25" customHeight="1">
      <c r="A83" s="540">
        <v>140000</v>
      </c>
      <c r="B83" s="541"/>
      <c r="C83" s="538" t="s">
        <v>465</v>
      </c>
      <c r="D83" s="539"/>
      <c r="E83" s="267">
        <v>1126943.89</v>
      </c>
      <c r="F83" s="230">
        <v>0</v>
      </c>
      <c r="G83" s="230">
        <v>0</v>
      </c>
      <c r="H83" s="267">
        <v>106593.61</v>
      </c>
      <c r="I83" s="267">
        <v>1171272.03</v>
      </c>
      <c r="J83" s="267">
        <v>106593.61</v>
      </c>
      <c r="K83" s="267">
        <v>1064678.42</v>
      </c>
      <c r="L83" s="230">
        <v>0</v>
      </c>
      <c r="M83" s="229"/>
      <c r="N83" s="8"/>
      <c r="O83" s="8"/>
      <c r="P83" s="8"/>
    </row>
    <row r="84" spans="1:16" ht="52.5" customHeight="1">
      <c r="A84" s="540">
        <v>1400002100</v>
      </c>
      <c r="B84" s="541"/>
      <c r="C84" s="538" t="s">
        <v>466</v>
      </c>
      <c r="D84" s="539"/>
      <c r="E84" s="267">
        <v>1126943.89</v>
      </c>
      <c r="F84" s="230">
        <v>0</v>
      </c>
      <c r="G84" s="230">
        <v>0</v>
      </c>
      <c r="H84" s="267">
        <v>106593.61</v>
      </c>
      <c r="I84" s="267">
        <v>1171272.03</v>
      </c>
      <c r="J84" s="267">
        <v>106593.61</v>
      </c>
      <c r="K84" s="267">
        <v>1064678.42</v>
      </c>
      <c r="L84" s="230">
        <v>0</v>
      </c>
      <c r="M84" s="229"/>
      <c r="N84" s="8"/>
      <c r="O84" s="8"/>
      <c r="P84" s="8"/>
    </row>
    <row r="85" spans="1:16" ht="26.25" customHeight="1">
      <c r="A85" s="540">
        <v>1401</v>
      </c>
      <c r="B85" s="541"/>
      <c r="C85" s="538" t="s">
        <v>467</v>
      </c>
      <c r="D85" s="539"/>
      <c r="E85" s="267">
        <v>521625.21</v>
      </c>
      <c r="F85" s="230">
        <v>0</v>
      </c>
      <c r="G85" s="267">
        <v>20287.19</v>
      </c>
      <c r="H85" s="267">
        <v>14085.99</v>
      </c>
      <c r="I85" s="267">
        <v>598199.35</v>
      </c>
      <c r="J85" s="267">
        <v>14085.99</v>
      </c>
      <c r="K85" s="267">
        <v>584113.36</v>
      </c>
      <c r="L85" s="230">
        <v>0</v>
      </c>
      <c r="M85" s="229"/>
      <c r="N85" s="8"/>
      <c r="O85" s="8"/>
      <c r="P85" s="8"/>
    </row>
    <row r="86" spans="1:16" ht="52.5" customHeight="1">
      <c r="A86" s="540">
        <v>140100</v>
      </c>
      <c r="B86" s="541"/>
      <c r="C86" s="538" t="s">
        <v>468</v>
      </c>
      <c r="D86" s="539"/>
      <c r="E86" s="267">
        <v>54530.86</v>
      </c>
      <c r="F86" s="230">
        <v>0</v>
      </c>
      <c r="G86" s="230">
        <v>0</v>
      </c>
      <c r="H86" s="230">
        <v>277.78</v>
      </c>
      <c r="I86" s="267">
        <v>55710.56</v>
      </c>
      <c r="J86" s="230">
        <v>277.78</v>
      </c>
      <c r="K86" s="267">
        <v>55432.78</v>
      </c>
      <c r="L86" s="230">
        <v>0</v>
      </c>
      <c r="M86" s="229"/>
      <c r="N86" s="8"/>
      <c r="O86" s="8"/>
      <c r="P86" s="8"/>
    </row>
    <row r="87" spans="1:16" ht="52.5" customHeight="1">
      <c r="A87" s="540">
        <v>1401002100</v>
      </c>
      <c r="B87" s="541"/>
      <c r="C87" s="538" t="s">
        <v>469</v>
      </c>
      <c r="D87" s="539"/>
      <c r="E87" s="267">
        <v>54530.86</v>
      </c>
      <c r="F87" s="230">
        <v>0</v>
      </c>
      <c r="G87" s="230">
        <v>0</v>
      </c>
      <c r="H87" s="230">
        <v>277.78</v>
      </c>
      <c r="I87" s="267">
        <v>55710.56</v>
      </c>
      <c r="J87" s="230">
        <v>277.78</v>
      </c>
      <c r="K87" s="267">
        <v>55432.78</v>
      </c>
      <c r="L87" s="230">
        <v>0</v>
      </c>
      <c r="M87" s="229"/>
      <c r="N87" s="8"/>
      <c r="O87" s="8"/>
      <c r="P87" s="8"/>
    </row>
    <row r="88" spans="1:16" ht="39.75" customHeight="1">
      <c r="A88" s="540">
        <v>140101</v>
      </c>
      <c r="B88" s="541"/>
      <c r="C88" s="538" t="s">
        <v>470</v>
      </c>
      <c r="D88" s="539"/>
      <c r="E88" s="267">
        <v>451331.63</v>
      </c>
      <c r="F88" s="230">
        <v>0</v>
      </c>
      <c r="G88" s="267">
        <v>18630.45</v>
      </c>
      <c r="H88" s="267">
        <v>13631.03</v>
      </c>
      <c r="I88" s="267">
        <v>522687.25</v>
      </c>
      <c r="J88" s="267">
        <v>13631.03</v>
      </c>
      <c r="K88" s="267">
        <v>509056.22</v>
      </c>
      <c r="L88" s="230">
        <v>0</v>
      </c>
      <c r="M88" s="229"/>
      <c r="N88" s="8"/>
      <c r="O88" s="8"/>
      <c r="P88" s="8"/>
    </row>
    <row r="89" spans="1:16" ht="52.5" customHeight="1">
      <c r="A89" s="540">
        <v>1401012100</v>
      </c>
      <c r="B89" s="541"/>
      <c r="C89" s="538" t="s">
        <v>471</v>
      </c>
      <c r="D89" s="539"/>
      <c r="E89" s="267">
        <v>451331.63</v>
      </c>
      <c r="F89" s="230">
        <v>0</v>
      </c>
      <c r="G89" s="267">
        <v>18630.45</v>
      </c>
      <c r="H89" s="267">
        <v>13631.03</v>
      </c>
      <c r="I89" s="267">
        <v>522687.25</v>
      </c>
      <c r="J89" s="267">
        <v>13631.03</v>
      </c>
      <c r="K89" s="267">
        <v>509056.22</v>
      </c>
      <c r="L89" s="230">
        <v>0</v>
      </c>
      <c r="M89" s="229"/>
      <c r="N89" s="8"/>
      <c r="O89" s="8"/>
      <c r="P89" s="8"/>
    </row>
    <row r="90" spans="1:16" ht="26.25" customHeight="1">
      <c r="A90" s="540">
        <v>140103</v>
      </c>
      <c r="B90" s="541"/>
      <c r="C90" s="538" t="s">
        <v>472</v>
      </c>
      <c r="D90" s="539"/>
      <c r="E90" s="267">
        <v>15762.72</v>
      </c>
      <c r="F90" s="230">
        <v>0</v>
      </c>
      <c r="G90" s="267">
        <v>1656.74</v>
      </c>
      <c r="H90" s="230">
        <v>177.18</v>
      </c>
      <c r="I90" s="267">
        <v>19801.54</v>
      </c>
      <c r="J90" s="230">
        <v>177.18</v>
      </c>
      <c r="K90" s="267">
        <v>19624.36</v>
      </c>
      <c r="L90" s="230">
        <v>0</v>
      </c>
      <c r="M90" s="229"/>
      <c r="N90" s="8"/>
      <c r="O90" s="8"/>
      <c r="P90" s="8"/>
    </row>
    <row r="91" spans="1:16" ht="39.75" customHeight="1">
      <c r="A91" s="540">
        <v>1401032100</v>
      </c>
      <c r="B91" s="541"/>
      <c r="C91" s="538" t="s">
        <v>473</v>
      </c>
      <c r="D91" s="539"/>
      <c r="E91" s="267">
        <v>15762.72</v>
      </c>
      <c r="F91" s="230">
        <v>0</v>
      </c>
      <c r="G91" s="267">
        <v>1656.74</v>
      </c>
      <c r="H91" s="230">
        <v>177.18</v>
      </c>
      <c r="I91" s="267">
        <v>19801.54</v>
      </c>
      <c r="J91" s="230">
        <v>177.18</v>
      </c>
      <c r="K91" s="267">
        <v>19624.36</v>
      </c>
      <c r="L91" s="230">
        <v>0</v>
      </c>
      <c r="M91" s="229"/>
      <c r="N91" s="8"/>
      <c r="O91" s="8"/>
      <c r="P91" s="8"/>
    </row>
    <row r="92" spans="1:16" ht="39.75" customHeight="1">
      <c r="A92" s="540">
        <v>1402</v>
      </c>
      <c r="B92" s="541"/>
      <c r="C92" s="538" t="s">
        <v>474</v>
      </c>
      <c r="D92" s="539"/>
      <c r="E92" s="267">
        <v>75723.36</v>
      </c>
      <c r="F92" s="230">
        <v>0</v>
      </c>
      <c r="G92" s="230">
        <v>891.31</v>
      </c>
      <c r="H92" s="230">
        <v>0.03</v>
      </c>
      <c r="I92" s="267">
        <v>77695.19</v>
      </c>
      <c r="J92" s="230">
        <v>0.03</v>
      </c>
      <c r="K92" s="267">
        <v>77695.16</v>
      </c>
      <c r="L92" s="230">
        <v>0</v>
      </c>
      <c r="M92" s="229"/>
      <c r="N92" s="8"/>
      <c r="O92" s="8"/>
      <c r="P92" s="8"/>
    </row>
    <row r="93" spans="1:16" ht="66" customHeight="1">
      <c r="A93" s="540">
        <v>140200</v>
      </c>
      <c r="B93" s="541"/>
      <c r="C93" s="538" t="s">
        <v>475</v>
      </c>
      <c r="D93" s="539"/>
      <c r="E93" s="230">
        <v>0.03</v>
      </c>
      <c r="F93" s="230">
        <v>0</v>
      </c>
      <c r="G93" s="230">
        <v>0</v>
      </c>
      <c r="H93" s="230">
        <v>0.01</v>
      </c>
      <c r="I93" s="230">
        <v>0.03</v>
      </c>
      <c r="J93" s="230">
        <v>0.01</v>
      </c>
      <c r="K93" s="230">
        <v>0.02</v>
      </c>
      <c r="L93" s="230">
        <v>0</v>
      </c>
      <c r="M93" s="229"/>
      <c r="N93" s="8"/>
      <c r="O93" s="8"/>
      <c r="P93" s="8"/>
    </row>
    <row r="94" spans="1:16" ht="39.75" customHeight="1">
      <c r="A94" s="540">
        <v>1402002100</v>
      </c>
      <c r="B94" s="541"/>
      <c r="C94" s="538" t="s">
        <v>476</v>
      </c>
      <c r="D94" s="539"/>
      <c r="E94" s="230">
        <v>0.03</v>
      </c>
      <c r="F94" s="230">
        <v>0</v>
      </c>
      <c r="G94" s="230">
        <v>0</v>
      </c>
      <c r="H94" s="230">
        <v>0.01</v>
      </c>
      <c r="I94" s="230">
        <v>0.03</v>
      </c>
      <c r="J94" s="230">
        <v>0.01</v>
      </c>
      <c r="K94" s="230">
        <v>0.02</v>
      </c>
      <c r="L94" s="230">
        <v>0</v>
      </c>
      <c r="M94" s="229"/>
      <c r="N94" s="8"/>
      <c r="O94" s="8"/>
      <c r="P94" s="8"/>
    </row>
    <row r="95" spans="1:16" ht="52.5" customHeight="1">
      <c r="A95" s="540">
        <v>140202</v>
      </c>
      <c r="B95" s="541"/>
      <c r="C95" s="538" t="s">
        <v>477</v>
      </c>
      <c r="D95" s="539"/>
      <c r="E95" s="230">
        <v>713.18</v>
      </c>
      <c r="F95" s="230">
        <v>0</v>
      </c>
      <c r="G95" s="230">
        <v>0</v>
      </c>
      <c r="H95" s="230">
        <v>0</v>
      </c>
      <c r="I95" s="230">
        <v>713.18</v>
      </c>
      <c r="J95" s="230">
        <v>0</v>
      </c>
      <c r="K95" s="230">
        <v>713.18</v>
      </c>
      <c r="L95" s="230">
        <v>0</v>
      </c>
      <c r="M95" s="229"/>
      <c r="N95" s="8"/>
      <c r="O95" s="8"/>
      <c r="P95" s="8"/>
    </row>
    <row r="96" spans="1:16" ht="66" customHeight="1">
      <c r="A96" s="540">
        <v>1402022100</v>
      </c>
      <c r="B96" s="541"/>
      <c r="C96" s="538" t="s">
        <v>478</v>
      </c>
      <c r="D96" s="539"/>
      <c r="E96" s="230">
        <v>713.18</v>
      </c>
      <c r="F96" s="230">
        <v>0</v>
      </c>
      <c r="G96" s="230">
        <v>0</v>
      </c>
      <c r="H96" s="230">
        <v>0</v>
      </c>
      <c r="I96" s="230">
        <v>713.18</v>
      </c>
      <c r="J96" s="230">
        <v>0</v>
      </c>
      <c r="K96" s="230">
        <v>713.18</v>
      </c>
      <c r="L96" s="230">
        <v>0</v>
      </c>
      <c r="M96" s="229"/>
      <c r="N96" s="8"/>
      <c r="O96" s="8"/>
      <c r="P96" s="8"/>
    </row>
    <row r="97" spans="1:16" ht="52.5" customHeight="1">
      <c r="A97" s="540">
        <v>140203</v>
      </c>
      <c r="B97" s="541"/>
      <c r="C97" s="538" t="s">
        <v>479</v>
      </c>
      <c r="D97" s="539"/>
      <c r="E97" s="267">
        <v>74928.73</v>
      </c>
      <c r="F97" s="230">
        <v>0</v>
      </c>
      <c r="G97" s="230">
        <v>891.31</v>
      </c>
      <c r="H97" s="230">
        <v>0.02</v>
      </c>
      <c r="I97" s="267">
        <v>76579.26</v>
      </c>
      <c r="J97" s="230">
        <v>0.02</v>
      </c>
      <c r="K97" s="267">
        <v>76579.24</v>
      </c>
      <c r="L97" s="230">
        <v>0</v>
      </c>
      <c r="M97" s="229"/>
      <c r="N97" s="8"/>
      <c r="O97" s="8"/>
      <c r="P97" s="8"/>
    </row>
    <row r="98" spans="1:16" ht="52.5" customHeight="1">
      <c r="A98" s="540">
        <v>1402032100</v>
      </c>
      <c r="B98" s="541"/>
      <c r="C98" s="538" t="s">
        <v>480</v>
      </c>
      <c r="D98" s="539"/>
      <c r="E98" s="267">
        <v>74928.73</v>
      </c>
      <c r="F98" s="230">
        <v>0</v>
      </c>
      <c r="G98" s="230">
        <v>891.31</v>
      </c>
      <c r="H98" s="230">
        <v>0.02</v>
      </c>
      <c r="I98" s="267">
        <v>76579.26</v>
      </c>
      <c r="J98" s="230">
        <v>0.02</v>
      </c>
      <c r="K98" s="267">
        <v>76579.24</v>
      </c>
      <c r="L98" s="230">
        <v>0</v>
      </c>
      <c r="M98" s="229"/>
      <c r="N98" s="8"/>
      <c r="O98" s="8"/>
      <c r="P98" s="8"/>
    </row>
    <row r="99" spans="1:16" ht="26.25" customHeight="1">
      <c r="A99" s="540">
        <v>140298</v>
      </c>
      <c r="B99" s="541"/>
      <c r="C99" s="538" t="s">
        <v>481</v>
      </c>
      <c r="D99" s="539"/>
      <c r="E99" s="230">
        <v>81.42</v>
      </c>
      <c r="F99" s="230">
        <v>0</v>
      </c>
      <c r="G99" s="230">
        <v>0</v>
      </c>
      <c r="H99" s="230">
        <v>0</v>
      </c>
      <c r="I99" s="230">
        <v>402.72</v>
      </c>
      <c r="J99" s="230">
        <v>0</v>
      </c>
      <c r="K99" s="230">
        <v>402.72</v>
      </c>
      <c r="L99" s="230">
        <v>0</v>
      </c>
      <c r="M99" s="229"/>
      <c r="N99" s="8"/>
      <c r="O99" s="8"/>
      <c r="P99" s="8"/>
    </row>
    <row r="100" spans="1:16" ht="52.5" customHeight="1">
      <c r="A100" s="540">
        <v>1402982100</v>
      </c>
      <c r="B100" s="541"/>
      <c r="C100" s="538" t="s">
        <v>482</v>
      </c>
      <c r="D100" s="539"/>
      <c r="E100" s="230">
        <v>81.42</v>
      </c>
      <c r="F100" s="230">
        <v>0</v>
      </c>
      <c r="G100" s="230">
        <v>0</v>
      </c>
      <c r="H100" s="230">
        <v>0</v>
      </c>
      <c r="I100" s="230">
        <v>402.72</v>
      </c>
      <c r="J100" s="230">
        <v>0</v>
      </c>
      <c r="K100" s="230">
        <v>402.72</v>
      </c>
      <c r="L100" s="230">
        <v>0</v>
      </c>
      <c r="M100" s="229"/>
      <c r="N100" s="8"/>
      <c r="O100" s="8"/>
      <c r="P100" s="8"/>
    </row>
    <row r="101" spans="1:16" ht="52.5" customHeight="1">
      <c r="A101" s="540">
        <v>1403</v>
      </c>
      <c r="B101" s="541"/>
      <c r="C101" s="538" t="s">
        <v>483</v>
      </c>
      <c r="D101" s="539"/>
      <c r="E101" s="267">
        <v>419473.76</v>
      </c>
      <c r="F101" s="230">
        <v>0</v>
      </c>
      <c r="G101" s="230">
        <v>235.62</v>
      </c>
      <c r="H101" s="267">
        <v>8226.52</v>
      </c>
      <c r="I101" s="267">
        <v>436558.23</v>
      </c>
      <c r="J101" s="267">
        <v>8226.52</v>
      </c>
      <c r="K101" s="267">
        <v>428331.71</v>
      </c>
      <c r="L101" s="230">
        <v>0</v>
      </c>
      <c r="M101" s="229"/>
      <c r="N101" s="8"/>
      <c r="O101" s="8"/>
      <c r="P101" s="8"/>
    </row>
    <row r="102" spans="1:16" ht="39.75" customHeight="1">
      <c r="A102" s="540">
        <v>140300</v>
      </c>
      <c r="B102" s="541"/>
      <c r="C102" s="538" t="s">
        <v>484</v>
      </c>
      <c r="D102" s="539"/>
      <c r="E102" s="267">
        <v>419473.76</v>
      </c>
      <c r="F102" s="230">
        <v>0</v>
      </c>
      <c r="G102" s="230">
        <v>235.62</v>
      </c>
      <c r="H102" s="267">
        <v>8226.52</v>
      </c>
      <c r="I102" s="267">
        <v>436558.23</v>
      </c>
      <c r="J102" s="267">
        <v>8226.52</v>
      </c>
      <c r="K102" s="267">
        <v>428331.71</v>
      </c>
      <c r="L102" s="230">
        <v>0</v>
      </c>
      <c r="M102" s="229"/>
      <c r="N102" s="8"/>
      <c r="O102" s="8"/>
      <c r="P102" s="8"/>
    </row>
    <row r="103" spans="1:16" ht="66" customHeight="1">
      <c r="A103" s="540">
        <v>1403002100</v>
      </c>
      <c r="B103" s="541"/>
      <c r="C103" s="538" t="s">
        <v>485</v>
      </c>
      <c r="D103" s="539"/>
      <c r="E103" s="267">
        <v>419473.76</v>
      </c>
      <c r="F103" s="230">
        <v>0</v>
      </c>
      <c r="G103" s="230">
        <v>235.62</v>
      </c>
      <c r="H103" s="267">
        <v>8226.52</v>
      </c>
      <c r="I103" s="267">
        <v>436558.23</v>
      </c>
      <c r="J103" s="267">
        <v>8226.52</v>
      </c>
      <c r="K103" s="267">
        <v>428331.71</v>
      </c>
      <c r="L103" s="230">
        <v>0</v>
      </c>
      <c r="M103" s="229"/>
      <c r="N103" s="8"/>
      <c r="O103" s="8"/>
      <c r="P103" s="8"/>
    </row>
    <row r="104" spans="1:16" ht="39.75" customHeight="1">
      <c r="A104" s="540">
        <v>1404</v>
      </c>
      <c r="B104" s="541"/>
      <c r="C104" s="538" t="s">
        <v>486</v>
      </c>
      <c r="D104" s="539"/>
      <c r="E104" s="267">
        <v>28468.65</v>
      </c>
      <c r="F104" s="230">
        <v>0</v>
      </c>
      <c r="G104" s="230">
        <v>0</v>
      </c>
      <c r="H104" s="230">
        <v>0</v>
      </c>
      <c r="I104" s="267">
        <v>30625.88</v>
      </c>
      <c r="J104" s="230">
        <v>0</v>
      </c>
      <c r="K104" s="267">
        <v>30625.88</v>
      </c>
      <c r="L104" s="230">
        <v>0</v>
      </c>
      <c r="M104" s="229"/>
      <c r="N104" s="8"/>
      <c r="O104" s="8"/>
      <c r="P104" s="8"/>
    </row>
    <row r="105" spans="1:16" ht="39.75" customHeight="1">
      <c r="A105" s="540">
        <v>140400</v>
      </c>
      <c r="B105" s="541"/>
      <c r="C105" s="538" t="s">
        <v>486</v>
      </c>
      <c r="D105" s="539"/>
      <c r="E105" s="267">
        <v>28468.65</v>
      </c>
      <c r="F105" s="230">
        <v>0</v>
      </c>
      <c r="G105" s="230">
        <v>0</v>
      </c>
      <c r="H105" s="230">
        <v>0</v>
      </c>
      <c r="I105" s="267">
        <v>30625.88</v>
      </c>
      <c r="J105" s="230">
        <v>0</v>
      </c>
      <c r="K105" s="267">
        <v>30625.88</v>
      </c>
      <c r="L105" s="230">
        <v>0</v>
      </c>
      <c r="M105" s="229"/>
      <c r="N105" s="8"/>
      <c r="O105" s="8"/>
      <c r="P105" s="8"/>
    </row>
    <row r="106" spans="1:16" ht="66" customHeight="1">
      <c r="A106" s="540">
        <v>1404002100</v>
      </c>
      <c r="B106" s="541"/>
      <c r="C106" s="538" t="s">
        <v>487</v>
      </c>
      <c r="D106" s="539"/>
      <c r="E106" s="267">
        <v>28468.65</v>
      </c>
      <c r="F106" s="230">
        <v>0</v>
      </c>
      <c r="G106" s="230">
        <v>0</v>
      </c>
      <c r="H106" s="230">
        <v>0</v>
      </c>
      <c r="I106" s="267">
        <v>30625.88</v>
      </c>
      <c r="J106" s="230">
        <v>0</v>
      </c>
      <c r="K106" s="267">
        <v>30625.88</v>
      </c>
      <c r="L106" s="230">
        <v>0</v>
      </c>
      <c r="M106" s="229"/>
      <c r="N106" s="8"/>
      <c r="O106" s="8"/>
      <c r="P106" s="8"/>
    </row>
    <row r="107" spans="1:16" ht="26.25" customHeight="1">
      <c r="A107" s="540">
        <v>1405</v>
      </c>
      <c r="B107" s="541"/>
      <c r="C107" s="538" t="s">
        <v>488</v>
      </c>
      <c r="D107" s="539"/>
      <c r="E107" s="267">
        <v>107324.53</v>
      </c>
      <c r="F107" s="230">
        <v>0</v>
      </c>
      <c r="G107" s="267">
        <v>9728.25</v>
      </c>
      <c r="H107" s="267">
        <v>34353.64</v>
      </c>
      <c r="I107" s="267">
        <v>157036.78</v>
      </c>
      <c r="J107" s="267">
        <v>34353.64</v>
      </c>
      <c r="K107" s="267">
        <v>122683.14</v>
      </c>
      <c r="L107" s="230">
        <v>0</v>
      </c>
      <c r="M107" s="229"/>
      <c r="N107" s="8"/>
      <c r="O107" s="8"/>
      <c r="P107" s="8"/>
    </row>
    <row r="108" spans="1:16" ht="39.75" customHeight="1">
      <c r="A108" s="540">
        <v>140500</v>
      </c>
      <c r="B108" s="541"/>
      <c r="C108" s="538" t="s">
        <v>489</v>
      </c>
      <c r="D108" s="539"/>
      <c r="E108" s="267">
        <v>107324.53</v>
      </c>
      <c r="F108" s="230">
        <v>0</v>
      </c>
      <c r="G108" s="267">
        <v>9728.25</v>
      </c>
      <c r="H108" s="267">
        <v>34353.64</v>
      </c>
      <c r="I108" s="267">
        <v>157036.78</v>
      </c>
      <c r="J108" s="267">
        <v>34353.64</v>
      </c>
      <c r="K108" s="267">
        <v>122683.14</v>
      </c>
      <c r="L108" s="230">
        <v>0</v>
      </c>
      <c r="M108" s="229"/>
      <c r="N108" s="8"/>
      <c r="O108" s="8"/>
      <c r="P108" s="8"/>
    </row>
    <row r="109" spans="1:16" ht="66" customHeight="1">
      <c r="A109" s="540">
        <v>1405002100</v>
      </c>
      <c r="B109" s="541"/>
      <c r="C109" s="538" t="s">
        <v>490</v>
      </c>
      <c r="D109" s="539"/>
      <c r="E109" s="267">
        <v>107324.53</v>
      </c>
      <c r="F109" s="230">
        <v>0</v>
      </c>
      <c r="G109" s="267">
        <v>9728.25</v>
      </c>
      <c r="H109" s="267">
        <v>34353.64</v>
      </c>
      <c r="I109" s="267">
        <v>157036.78</v>
      </c>
      <c r="J109" s="267">
        <v>34353.64</v>
      </c>
      <c r="K109" s="267">
        <v>122683.14</v>
      </c>
      <c r="L109" s="230">
        <v>0</v>
      </c>
      <c r="M109" s="229"/>
      <c r="N109" s="8"/>
      <c r="O109" s="8"/>
      <c r="P109" s="8"/>
    </row>
    <row r="110" spans="1:16" ht="26.25" customHeight="1">
      <c r="A110" s="540">
        <v>1408</v>
      </c>
      <c r="B110" s="541"/>
      <c r="C110" s="538" t="s">
        <v>491</v>
      </c>
      <c r="D110" s="539"/>
      <c r="E110" s="267">
        <v>81733.49</v>
      </c>
      <c r="F110" s="230">
        <v>0</v>
      </c>
      <c r="G110" s="230">
        <v>0</v>
      </c>
      <c r="H110" s="267">
        <v>1077.51</v>
      </c>
      <c r="I110" s="267">
        <v>84766.75</v>
      </c>
      <c r="J110" s="267">
        <v>1077.51</v>
      </c>
      <c r="K110" s="267">
        <v>83689.24</v>
      </c>
      <c r="L110" s="230">
        <v>0</v>
      </c>
      <c r="M110" s="229"/>
      <c r="N110" s="8"/>
      <c r="O110" s="8"/>
      <c r="P110" s="8"/>
    </row>
    <row r="111" spans="1:16" ht="26.25" customHeight="1">
      <c r="A111" s="540">
        <v>140800</v>
      </c>
      <c r="B111" s="541"/>
      <c r="C111" s="538" t="s">
        <v>491</v>
      </c>
      <c r="D111" s="539"/>
      <c r="E111" s="267">
        <v>81733.49</v>
      </c>
      <c r="F111" s="230">
        <v>0</v>
      </c>
      <c r="G111" s="230">
        <v>0</v>
      </c>
      <c r="H111" s="267">
        <v>1077.51</v>
      </c>
      <c r="I111" s="267">
        <v>84766.75</v>
      </c>
      <c r="J111" s="267">
        <v>1077.51</v>
      </c>
      <c r="K111" s="267">
        <v>83689.24</v>
      </c>
      <c r="L111" s="230">
        <v>0</v>
      </c>
      <c r="M111" s="229"/>
      <c r="N111" s="8"/>
      <c r="O111" s="8"/>
      <c r="P111" s="8"/>
    </row>
    <row r="112" spans="1:16" ht="52.5" customHeight="1">
      <c r="A112" s="540">
        <v>1408002100</v>
      </c>
      <c r="B112" s="541"/>
      <c r="C112" s="538" t="s">
        <v>492</v>
      </c>
      <c r="D112" s="539"/>
      <c r="E112" s="267">
        <v>81733.49</v>
      </c>
      <c r="F112" s="230">
        <v>0</v>
      </c>
      <c r="G112" s="230">
        <v>0</v>
      </c>
      <c r="H112" s="267">
        <v>1077.51</v>
      </c>
      <c r="I112" s="267">
        <v>84766.75</v>
      </c>
      <c r="J112" s="267">
        <v>1077.51</v>
      </c>
      <c r="K112" s="267">
        <v>83689.24</v>
      </c>
      <c r="L112" s="230">
        <v>0</v>
      </c>
      <c r="M112" s="229"/>
      <c r="N112" s="8"/>
      <c r="O112" s="8"/>
      <c r="P112" s="8"/>
    </row>
    <row r="113" spans="1:16" ht="39.75" customHeight="1">
      <c r="A113" s="540">
        <v>1409</v>
      </c>
      <c r="B113" s="541"/>
      <c r="C113" s="538" t="s">
        <v>493</v>
      </c>
      <c r="D113" s="539"/>
      <c r="E113" s="267">
        <v>713897.12</v>
      </c>
      <c r="F113" s="230">
        <v>0</v>
      </c>
      <c r="G113" s="267">
        <v>40317.2</v>
      </c>
      <c r="H113" s="267">
        <v>31070.93</v>
      </c>
      <c r="I113" s="267">
        <v>884831.2</v>
      </c>
      <c r="J113" s="267">
        <v>31070.93</v>
      </c>
      <c r="K113" s="267">
        <v>853760.27</v>
      </c>
      <c r="L113" s="230">
        <v>0</v>
      </c>
      <c r="M113" s="229"/>
      <c r="N113" s="8"/>
      <c r="O113" s="8"/>
      <c r="P113" s="8"/>
    </row>
    <row r="114" spans="1:16" ht="66" customHeight="1">
      <c r="A114" s="540">
        <v>140900</v>
      </c>
      <c r="B114" s="541"/>
      <c r="C114" s="538" t="s">
        <v>494</v>
      </c>
      <c r="D114" s="539"/>
      <c r="E114" s="267">
        <v>46802.1</v>
      </c>
      <c r="F114" s="230">
        <v>0</v>
      </c>
      <c r="G114" s="230">
        <v>0</v>
      </c>
      <c r="H114" s="267">
        <v>3120.12</v>
      </c>
      <c r="I114" s="267">
        <v>46802.1</v>
      </c>
      <c r="J114" s="267">
        <v>3120.12</v>
      </c>
      <c r="K114" s="267">
        <v>43681.98</v>
      </c>
      <c r="L114" s="230">
        <v>0</v>
      </c>
      <c r="M114" s="229"/>
      <c r="N114" s="8"/>
      <c r="O114" s="8"/>
      <c r="P114" s="8"/>
    </row>
    <row r="115" spans="1:16" ht="52.5" customHeight="1">
      <c r="A115" s="540">
        <v>1409002100</v>
      </c>
      <c r="B115" s="541"/>
      <c r="C115" s="538" t="s">
        <v>495</v>
      </c>
      <c r="D115" s="539"/>
      <c r="E115" s="267">
        <v>46802.1</v>
      </c>
      <c r="F115" s="230">
        <v>0</v>
      </c>
      <c r="G115" s="230">
        <v>0</v>
      </c>
      <c r="H115" s="267">
        <v>3120.12</v>
      </c>
      <c r="I115" s="267">
        <v>46802.1</v>
      </c>
      <c r="J115" s="267">
        <v>3120.12</v>
      </c>
      <c r="K115" s="267">
        <v>43681.98</v>
      </c>
      <c r="L115" s="230">
        <v>0</v>
      </c>
      <c r="M115" s="229"/>
      <c r="N115" s="8"/>
      <c r="O115" s="8"/>
      <c r="P115" s="8"/>
    </row>
    <row r="116" spans="1:16" ht="78.75" customHeight="1">
      <c r="A116" s="540">
        <v>140901</v>
      </c>
      <c r="B116" s="541"/>
      <c r="C116" s="538" t="s">
        <v>496</v>
      </c>
      <c r="D116" s="539"/>
      <c r="E116" s="267">
        <v>108685.13</v>
      </c>
      <c r="F116" s="230">
        <v>0</v>
      </c>
      <c r="G116" s="230">
        <v>0</v>
      </c>
      <c r="H116" s="230">
        <v>0.01</v>
      </c>
      <c r="I116" s="267">
        <v>108685.13</v>
      </c>
      <c r="J116" s="230">
        <v>0.01</v>
      </c>
      <c r="K116" s="267">
        <v>108685.12</v>
      </c>
      <c r="L116" s="230">
        <v>0</v>
      </c>
      <c r="M116" s="229"/>
      <c r="N116" s="8"/>
      <c r="O116" s="8"/>
      <c r="P116" s="8"/>
    </row>
    <row r="117" spans="1:16" ht="66" customHeight="1">
      <c r="A117" s="540">
        <v>1409012100</v>
      </c>
      <c r="B117" s="541"/>
      <c r="C117" s="538" t="s">
        <v>497</v>
      </c>
      <c r="D117" s="539"/>
      <c r="E117" s="267">
        <v>108685.13</v>
      </c>
      <c r="F117" s="230">
        <v>0</v>
      </c>
      <c r="G117" s="230">
        <v>0</v>
      </c>
      <c r="H117" s="230">
        <v>0.01</v>
      </c>
      <c r="I117" s="267">
        <v>108685.13</v>
      </c>
      <c r="J117" s="230">
        <v>0.01</v>
      </c>
      <c r="K117" s="267">
        <v>108685.12</v>
      </c>
      <c r="L117" s="230">
        <v>0</v>
      </c>
      <c r="M117" s="229"/>
      <c r="N117" s="8"/>
      <c r="O117" s="8"/>
      <c r="P117" s="8"/>
    </row>
    <row r="118" spans="1:16" ht="52.5" customHeight="1">
      <c r="A118" s="540">
        <v>140902</v>
      </c>
      <c r="B118" s="541"/>
      <c r="C118" s="538" t="s">
        <v>498</v>
      </c>
      <c r="D118" s="539"/>
      <c r="E118" s="267">
        <v>15092.81</v>
      </c>
      <c r="F118" s="230">
        <v>0</v>
      </c>
      <c r="G118" s="230">
        <v>0</v>
      </c>
      <c r="H118" s="230">
        <v>0.04</v>
      </c>
      <c r="I118" s="267">
        <v>15817.81</v>
      </c>
      <c r="J118" s="230">
        <v>0.04</v>
      </c>
      <c r="K118" s="267">
        <v>15817.77</v>
      </c>
      <c r="L118" s="230">
        <v>0</v>
      </c>
      <c r="M118" s="229"/>
      <c r="N118" s="8"/>
      <c r="O118" s="8"/>
      <c r="P118" s="8"/>
    </row>
    <row r="119" spans="1:16" ht="78.75" customHeight="1">
      <c r="A119" s="540">
        <v>1409022100</v>
      </c>
      <c r="B119" s="541"/>
      <c r="C119" s="538" t="s">
        <v>499</v>
      </c>
      <c r="D119" s="539"/>
      <c r="E119" s="267">
        <v>15092.81</v>
      </c>
      <c r="F119" s="230">
        <v>0</v>
      </c>
      <c r="G119" s="230">
        <v>0</v>
      </c>
      <c r="H119" s="230">
        <v>0.04</v>
      </c>
      <c r="I119" s="267">
        <v>15817.81</v>
      </c>
      <c r="J119" s="230">
        <v>0.04</v>
      </c>
      <c r="K119" s="267">
        <v>15817.77</v>
      </c>
      <c r="L119" s="230">
        <v>0</v>
      </c>
      <c r="M119" s="229"/>
      <c r="N119" s="8"/>
      <c r="O119" s="8"/>
      <c r="P119" s="8"/>
    </row>
    <row r="120" spans="1:16" ht="66" customHeight="1">
      <c r="A120" s="540">
        <v>140903</v>
      </c>
      <c r="B120" s="541"/>
      <c r="C120" s="538" t="s">
        <v>500</v>
      </c>
      <c r="D120" s="539"/>
      <c r="E120" s="267">
        <v>6944.91</v>
      </c>
      <c r="F120" s="230">
        <v>0</v>
      </c>
      <c r="G120" s="230">
        <v>0</v>
      </c>
      <c r="H120" s="267">
        <v>4501.84</v>
      </c>
      <c r="I120" s="267">
        <v>6944.91</v>
      </c>
      <c r="J120" s="267">
        <v>4501.84</v>
      </c>
      <c r="K120" s="267">
        <v>2443.07</v>
      </c>
      <c r="L120" s="230">
        <v>0</v>
      </c>
      <c r="M120" s="229"/>
      <c r="N120" s="8"/>
      <c r="O120" s="8"/>
      <c r="P120" s="8"/>
    </row>
    <row r="121" spans="1:16" ht="52.5" customHeight="1">
      <c r="A121" s="540">
        <v>1409032100</v>
      </c>
      <c r="B121" s="541"/>
      <c r="C121" s="538" t="s">
        <v>501</v>
      </c>
      <c r="D121" s="539"/>
      <c r="E121" s="267">
        <v>6944.91</v>
      </c>
      <c r="F121" s="230">
        <v>0</v>
      </c>
      <c r="G121" s="230">
        <v>0</v>
      </c>
      <c r="H121" s="267">
        <v>4501.84</v>
      </c>
      <c r="I121" s="267">
        <v>6944.91</v>
      </c>
      <c r="J121" s="267">
        <v>4501.84</v>
      </c>
      <c r="K121" s="267">
        <v>2443.07</v>
      </c>
      <c r="L121" s="230">
        <v>0</v>
      </c>
      <c r="M121" s="229"/>
      <c r="N121" s="8"/>
      <c r="O121" s="8"/>
      <c r="P121" s="8"/>
    </row>
    <row r="122" spans="1:16" ht="52.5" customHeight="1">
      <c r="A122" s="540">
        <v>140905</v>
      </c>
      <c r="B122" s="541"/>
      <c r="C122" s="538" t="s">
        <v>502</v>
      </c>
      <c r="D122" s="539"/>
      <c r="E122" s="267">
        <v>2216.68</v>
      </c>
      <c r="F122" s="230">
        <v>0</v>
      </c>
      <c r="G122" s="230">
        <v>0</v>
      </c>
      <c r="H122" s="230">
        <v>0.01</v>
      </c>
      <c r="I122" s="267">
        <v>2216.68</v>
      </c>
      <c r="J122" s="230">
        <v>0.01</v>
      </c>
      <c r="K122" s="267">
        <v>2216.67</v>
      </c>
      <c r="L122" s="230">
        <v>0</v>
      </c>
      <c r="M122" s="229"/>
      <c r="N122" s="8"/>
      <c r="O122" s="8"/>
      <c r="P122" s="8"/>
    </row>
    <row r="123" spans="1:16" ht="66" customHeight="1">
      <c r="A123" s="540">
        <v>1409052100</v>
      </c>
      <c r="B123" s="541"/>
      <c r="C123" s="538" t="s">
        <v>503</v>
      </c>
      <c r="D123" s="539"/>
      <c r="E123" s="267">
        <v>2216.68</v>
      </c>
      <c r="F123" s="230">
        <v>0</v>
      </c>
      <c r="G123" s="230">
        <v>0</v>
      </c>
      <c r="H123" s="230">
        <v>0.01</v>
      </c>
      <c r="I123" s="267">
        <v>2216.68</v>
      </c>
      <c r="J123" s="230">
        <v>0.01</v>
      </c>
      <c r="K123" s="267">
        <v>2216.67</v>
      </c>
      <c r="L123" s="230">
        <v>0</v>
      </c>
      <c r="M123" s="229"/>
      <c r="N123" s="8"/>
      <c r="O123" s="8"/>
      <c r="P123" s="8"/>
    </row>
    <row r="124" spans="1:16" ht="52.5" customHeight="1">
      <c r="A124" s="540">
        <v>140906</v>
      </c>
      <c r="B124" s="541"/>
      <c r="C124" s="538" t="s">
        <v>504</v>
      </c>
      <c r="D124" s="539"/>
      <c r="E124" s="230">
        <v>402.15</v>
      </c>
      <c r="F124" s="230">
        <v>0</v>
      </c>
      <c r="G124" s="230">
        <v>0</v>
      </c>
      <c r="H124" s="230">
        <v>0</v>
      </c>
      <c r="I124" s="230">
        <v>402.15</v>
      </c>
      <c r="J124" s="230">
        <v>0</v>
      </c>
      <c r="K124" s="230">
        <v>402.15</v>
      </c>
      <c r="L124" s="230">
        <v>0</v>
      </c>
      <c r="M124" s="229"/>
      <c r="N124" s="8"/>
      <c r="O124" s="8"/>
      <c r="P124" s="8"/>
    </row>
    <row r="125" spans="1:16" ht="66" customHeight="1">
      <c r="A125" s="540">
        <v>1409062101</v>
      </c>
      <c r="B125" s="541"/>
      <c r="C125" s="538" t="s">
        <v>505</v>
      </c>
      <c r="D125" s="539"/>
      <c r="E125" s="230">
        <v>402.15</v>
      </c>
      <c r="F125" s="230">
        <v>0</v>
      </c>
      <c r="G125" s="230">
        <v>0</v>
      </c>
      <c r="H125" s="230">
        <v>0</v>
      </c>
      <c r="I125" s="230">
        <v>402.15</v>
      </c>
      <c r="J125" s="230">
        <v>0</v>
      </c>
      <c r="K125" s="230">
        <v>402.15</v>
      </c>
      <c r="L125" s="230">
        <v>0</v>
      </c>
      <c r="M125" s="229"/>
      <c r="N125" s="8"/>
      <c r="O125" s="8"/>
      <c r="P125" s="8"/>
    </row>
    <row r="126" spans="1:16" ht="52.5" customHeight="1">
      <c r="A126" s="540">
        <v>140909</v>
      </c>
      <c r="B126" s="541"/>
      <c r="C126" s="538" t="s">
        <v>493</v>
      </c>
      <c r="D126" s="539"/>
      <c r="E126" s="267">
        <v>533753.34</v>
      </c>
      <c r="F126" s="230">
        <v>0</v>
      </c>
      <c r="G126" s="267">
        <v>40317.2</v>
      </c>
      <c r="H126" s="267">
        <v>23448.91</v>
      </c>
      <c r="I126" s="267">
        <v>703962.42</v>
      </c>
      <c r="J126" s="267">
        <v>23448.91</v>
      </c>
      <c r="K126" s="267">
        <v>680513.51</v>
      </c>
      <c r="L126" s="230">
        <v>0</v>
      </c>
      <c r="M126" s="229"/>
      <c r="N126" s="8"/>
      <c r="O126" s="8"/>
      <c r="P126" s="8"/>
    </row>
    <row r="127" spans="1:16" ht="78.75" customHeight="1">
      <c r="A127" s="540">
        <v>1409092100</v>
      </c>
      <c r="B127" s="541"/>
      <c r="C127" s="538" t="s">
        <v>506</v>
      </c>
      <c r="D127" s="539"/>
      <c r="E127" s="267">
        <v>533753.34</v>
      </c>
      <c r="F127" s="230">
        <v>0</v>
      </c>
      <c r="G127" s="267">
        <v>40317.2</v>
      </c>
      <c r="H127" s="267">
        <v>23448.91</v>
      </c>
      <c r="I127" s="267">
        <v>703962.42</v>
      </c>
      <c r="J127" s="267">
        <v>23448.91</v>
      </c>
      <c r="K127" s="267">
        <v>680513.51</v>
      </c>
      <c r="L127" s="230">
        <v>0</v>
      </c>
      <c r="M127" s="229"/>
      <c r="N127" s="8"/>
      <c r="O127" s="8"/>
      <c r="P127" s="8"/>
    </row>
    <row r="128" spans="1:16" ht="66" customHeight="1">
      <c r="A128" s="540">
        <v>1430</v>
      </c>
      <c r="B128" s="541"/>
      <c r="C128" s="538" t="s">
        <v>507</v>
      </c>
      <c r="D128" s="539"/>
      <c r="E128" s="267">
        <v>124941</v>
      </c>
      <c r="F128" s="230">
        <v>0</v>
      </c>
      <c r="G128" s="267">
        <v>2340.8</v>
      </c>
      <c r="H128" s="230">
        <v>48.56</v>
      </c>
      <c r="I128" s="267">
        <v>127566.93</v>
      </c>
      <c r="J128" s="230">
        <v>48.56</v>
      </c>
      <c r="K128" s="267">
        <v>127518.37</v>
      </c>
      <c r="L128" s="230">
        <v>0</v>
      </c>
      <c r="M128" s="229"/>
      <c r="N128" s="8"/>
      <c r="O128" s="8"/>
      <c r="P128" s="8"/>
    </row>
    <row r="129" spans="1:16" ht="52.5" customHeight="1">
      <c r="A129" s="540">
        <v>143001</v>
      </c>
      <c r="B129" s="541"/>
      <c r="C129" s="538" t="s">
        <v>508</v>
      </c>
      <c r="D129" s="539"/>
      <c r="E129" s="267">
        <v>117820.02</v>
      </c>
      <c r="F129" s="230">
        <v>0</v>
      </c>
      <c r="G129" s="267">
        <v>2340.8</v>
      </c>
      <c r="H129" s="230">
        <v>48.56</v>
      </c>
      <c r="I129" s="267">
        <v>120445.95</v>
      </c>
      <c r="J129" s="230">
        <v>48.56</v>
      </c>
      <c r="K129" s="267">
        <v>120397.39</v>
      </c>
      <c r="L129" s="230">
        <v>0</v>
      </c>
      <c r="M129" s="229"/>
      <c r="N129" s="8"/>
      <c r="O129" s="8"/>
      <c r="P129" s="8"/>
    </row>
    <row r="130" spans="1:16" ht="78.75" customHeight="1">
      <c r="A130" s="540">
        <v>1430012101</v>
      </c>
      <c r="B130" s="541"/>
      <c r="C130" s="538" t="s">
        <v>509</v>
      </c>
      <c r="D130" s="539"/>
      <c r="E130" s="267">
        <v>117820.02</v>
      </c>
      <c r="F130" s="230">
        <v>0</v>
      </c>
      <c r="G130" s="267">
        <v>2340.8</v>
      </c>
      <c r="H130" s="230">
        <v>48.56</v>
      </c>
      <c r="I130" s="267">
        <v>120445.95</v>
      </c>
      <c r="J130" s="230">
        <v>48.56</v>
      </c>
      <c r="K130" s="267">
        <v>120397.39</v>
      </c>
      <c r="L130" s="230">
        <v>0</v>
      </c>
      <c r="M130" s="229"/>
      <c r="N130" s="8"/>
      <c r="O130" s="8"/>
      <c r="P130" s="8"/>
    </row>
    <row r="131" spans="1:16" ht="26.25" customHeight="1">
      <c r="A131" s="540">
        <v>143005</v>
      </c>
      <c r="B131" s="541"/>
      <c r="C131" s="538" t="s">
        <v>510</v>
      </c>
      <c r="D131" s="539"/>
      <c r="E131" s="267">
        <v>7120.98</v>
      </c>
      <c r="F131" s="230">
        <v>0</v>
      </c>
      <c r="G131" s="230">
        <v>0</v>
      </c>
      <c r="H131" s="230">
        <v>0</v>
      </c>
      <c r="I131" s="267">
        <v>7120.98</v>
      </c>
      <c r="J131" s="230">
        <v>0</v>
      </c>
      <c r="K131" s="267">
        <v>7120.98</v>
      </c>
      <c r="L131" s="230">
        <v>0</v>
      </c>
      <c r="M131" s="229"/>
      <c r="N131" s="8"/>
      <c r="O131" s="8"/>
      <c r="P131" s="8"/>
    </row>
    <row r="132" spans="1:16" ht="52.5" customHeight="1">
      <c r="A132" s="540">
        <v>1430052100</v>
      </c>
      <c r="B132" s="541"/>
      <c r="C132" s="538" t="s">
        <v>511</v>
      </c>
      <c r="D132" s="539"/>
      <c r="E132" s="267">
        <v>7120.98</v>
      </c>
      <c r="F132" s="230">
        <v>0</v>
      </c>
      <c r="G132" s="230">
        <v>0</v>
      </c>
      <c r="H132" s="230">
        <v>0</v>
      </c>
      <c r="I132" s="267">
        <v>7120.98</v>
      </c>
      <c r="J132" s="230">
        <v>0</v>
      </c>
      <c r="K132" s="267">
        <v>7120.98</v>
      </c>
      <c r="L132" s="230">
        <v>0</v>
      </c>
      <c r="M132" s="229"/>
      <c r="N132" s="8"/>
      <c r="O132" s="8"/>
      <c r="P132" s="8"/>
    </row>
    <row r="133" spans="1:16" ht="66" customHeight="1">
      <c r="A133" s="540">
        <v>1499</v>
      </c>
      <c r="B133" s="541"/>
      <c r="C133" s="538" t="s">
        <v>512</v>
      </c>
      <c r="D133" s="539"/>
      <c r="E133" s="230">
        <v>0</v>
      </c>
      <c r="F133" s="267">
        <v>2336026.21</v>
      </c>
      <c r="G133" s="267">
        <v>126721.17</v>
      </c>
      <c r="H133" s="267">
        <v>380912.02</v>
      </c>
      <c r="I133" s="267">
        <v>126721.17</v>
      </c>
      <c r="J133" s="267">
        <v>2716938.23</v>
      </c>
      <c r="K133" s="230">
        <v>0</v>
      </c>
      <c r="L133" s="267">
        <v>2590217.06</v>
      </c>
      <c r="M133" s="229"/>
      <c r="N133" s="8"/>
      <c r="O133" s="8"/>
      <c r="P133" s="8"/>
    </row>
    <row r="134" spans="1:16" ht="66" customHeight="1">
      <c r="A134" s="540">
        <v>149900</v>
      </c>
      <c r="B134" s="541"/>
      <c r="C134" s="538" t="s">
        <v>513</v>
      </c>
      <c r="D134" s="539"/>
      <c r="E134" s="230">
        <v>0</v>
      </c>
      <c r="F134" s="267">
        <v>906980.33</v>
      </c>
      <c r="G134" s="267">
        <v>72885.68</v>
      </c>
      <c r="H134" s="267">
        <v>62709.12</v>
      </c>
      <c r="I134" s="267">
        <v>72885.68</v>
      </c>
      <c r="J134" s="267">
        <v>969689.45</v>
      </c>
      <c r="K134" s="230">
        <v>0</v>
      </c>
      <c r="L134" s="267">
        <v>896803.77</v>
      </c>
      <c r="M134" s="229"/>
      <c r="N134" s="8"/>
      <c r="O134" s="8"/>
      <c r="P134" s="8"/>
    </row>
    <row r="135" spans="1:16" ht="66" customHeight="1">
      <c r="A135" s="540">
        <v>1499002100</v>
      </c>
      <c r="B135" s="541"/>
      <c r="C135" s="538" t="s">
        <v>514</v>
      </c>
      <c r="D135" s="539"/>
      <c r="E135" s="230">
        <v>0</v>
      </c>
      <c r="F135" s="267">
        <v>906980.33</v>
      </c>
      <c r="G135" s="267">
        <v>72885.68</v>
      </c>
      <c r="H135" s="267">
        <v>62709.12</v>
      </c>
      <c r="I135" s="267">
        <v>72885.68</v>
      </c>
      <c r="J135" s="267">
        <v>969689.45</v>
      </c>
      <c r="K135" s="230">
        <v>0</v>
      </c>
      <c r="L135" s="267">
        <v>896803.77</v>
      </c>
      <c r="M135" s="229"/>
      <c r="N135" s="8"/>
      <c r="O135" s="8"/>
      <c r="P135" s="8"/>
    </row>
    <row r="136" spans="1:16" ht="52.5" customHeight="1">
      <c r="A136" s="540">
        <v>149901</v>
      </c>
      <c r="B136" s="541"/>
      <c r="C136" s="538" t="s">
        <v>515</v>
      </c>
      <c r="D136" s="539"/>
      <c r="E136" s="230">
        <v>0</v>
      </c>
      <c r="F136" s="267">
        <v>339096.73</v>
      </c>
      <c r="G136" s="267">
        <v>10528.06</v>
      </c>
      <c r="H136" s="267">
        <v>90154.32</v>
      </c>
      <c r="I136" s="267">
        <v>10528.06</v>
      </c>
      <c r="J136" s="267">
        <v>429251.05</v>
      </c>
      <c r="K136" s="230">
        <v>0</v>
      </c>
      <c r="L136" s="267">
        <v>418722.99</v>
      </c>
      <c r="M136" s="229"/>
      <c r="N136" s="8"/>
      <c r="O136" s="8"/>
      <c r="P136" s="8"/>
    </row>
    <row r="137" spans="1:16" ht="66" customHeight="1">
      <c r="A137" s="540">
        <v>1499012100</v>
      </c>
      <c r="B137" s="541"/>
      <c r="C137" s="538" t="s">
        <v>516</v>
      </c>
      <c r="D137" s="539"/>
      <c r="E137" s="230">
        <v>0</v>
      </c>
      <c r="F137" s="267">
        <v>37741.56</v>
      </c>
      <c r="G137" s="230">
        <v>269.91</v>
      </c>
      <c r="H137" s="267">
        <v>12451.83</v>
      </c>
      <c r="I137" s="230">
        <v>269.91</v>
      </c>
      <c r="J137" s="267">
        <v>50193.39</v>
      </c>
      <c r="K137" s="230">
        <v>0</v>
      </c>
      <c r="L137" s="267">
        <v>49923.48</v>
      </c>
      <c r="M137" s="229"/>
      <c r="N137" s="8"/>
      <c r="O137" s="8"/>
      <c r="P137" s="8"/>
    </row>
    <row r="138" spans="1:16" ht="78.75" customHeight="1">
      <c r="A138" s="540">
        <v>1499012101</v>
      </c>
      <c r="B138" s="541"/>
      <c r="C138" s="538" t="s">
        <v>517</v>
      </c>
      <c r="D138" s="539"/>
      <c r="E138" s="230">
        <v>0</v>
      </c>
      <c r="F138" s="267">
        <v>291725.34</v>
      </c>
      <c r="G138" s="267">
        <v>10084.93</v>
      </c>
      <c r="H138" s="267">
        <v>73138.74</v>
      </c>
      <c r="I138" s="267">
        <v>10084.93</v>
      </c>
      <c r="J138" s="267">
        <v>364864.08</v>
      </c>
      <c r="K138" s="230">
        <v>0</v>
      </c>
      <c r="L138" s="267">
        <v>354779.15</v>
      </c>
      <c r="M138" s="229"/>
      <c r="N138" s="8"/>
      <c r="O138" s="8"/>
      <c r="P138" s="8"/>
    </row>
    <row r="139" spans="1:16" ht="66" customHeight="1">
      <c r="A139" s="540">
        <v>1499012103</v>
      </c>
      <c r="B139" s="541"/>
      <c r="C139" s="538" t="s">
        <v>518</v>
      </c>
      <c r="D139" s="539"/>
      <c r="E139" s="230">
        <v>0</v>
      </c>
      <c r="F139" s="267">
        <v>9629.83</v>
      </c>
      <c r="G139" s="230">
        <v>173.22</v>
      </c>
      <c r="H139" s="267">
        <v>4563.75</v>
      </c>
      <c r="I139" s="230">
        <v>173.22</v>
      </c>
      <c r="J139" s="267">
        <v>14193.58</v>
      </c>
      <c r="K139" s="230">
        <v>0</v>
      </c>
      <c r="L139" s="267">
        <v>14020.36</v>
      </c>
      <c r="M139" s="229"/>
      <c r="N139" s="8"/>
      <c r="O139" s="8"/>
      <c r="P139" s="8"/>
    </row>
    <row r="140" spans="1:16" ht="66" customHeight="1">
      <c r="A140" s="540">
        <v>149902</v>
      </c>
      <c r="B140" s="541"/>
      <c r="C140" s="538" t="s">
        <v>474</v>
      </c>
      <c r="D140" s="539"/>
      <c r="E140" s="230">
        <v>0</v>
      </c>
      <c r="F140" s="267">
        <v>40340.21</v>
      </c>
      <c r="G140" s="230">
        <v>0.01</v>
      </c>
      <c r="H140" s="267">
        <v>21460.42</v>
      </c>
      <c r="I140" s="230">
        <v>0.01</v>
      </c>
      <c r="J140" s="267">
        <v>61800.63</v>
      </c>
      <c r="K140" s="230">
        <v>0</v>
      </c>
      <c r="L140" s="267">
        <v>61800.62</v>
      </c>
      <c r="M140" s="229"/>
      <c r="N140" s="8"/>
      <c r="O140" s="8"/>
      <c r="P140" s="8"/>
    </row>
    <row r="141" spans="1:16" ht="78.75" customHeight="1">
      <c r="A141" s="540">
        <v>1499022102</v>
      </c>
      <c r="B141" s="541"/>
      <c r="C141" s="538" t="s">
        <v>519</v>
      </c>
      <c r="D141" s="539"/>
      <c r="E141" s="230">
        <v>0</v>
      </c>
      <c r="F141" s="230">
        <v>627.3</v>
      </c>
      <c r="G141" s="230">
        <v>0</v>
      </c>
      <c r="H141" s="230">
        <v>0</v>
      </c>
      <c r="I141" s="230">
        <v>0</v>
      </c>
      <c r="J141" s="230">
        <v>627.3</v>
      </c>
      <c r="K141" s="230">
        <v>0</v>
      </c>
      <c r="L141" s="230">
        <v>627.3</v>
      </c>
      <c r="M141" s="229"/>
      <c r="N141" s="8"/>
      <c r="O141" s="8"/>
      <c r="P141" s="8"/>
    </row>
    <row r="142" spans="1:16" ht="66" customHeight="1">
      <c r="A142" s="540">
        <v>1499022103</v>
      </c>
      <c r="B142" s="541"/>
      <c r="C142" s="538" t="s">
        <v>520</v>
      </c>
      <c r="D142" s="539"/>
      <c r="E142" s="230">
        <v>0</v>
      </c>
      <c r="F142" s="267">
        <v>39631.52</v>
      </c>
      <c r="G142" s="230">
        <v>0.01</v>
      </c>
      <c r="H142" s="267">
        <v>21139.15</v>
      </c>
      <c r="I142" s="230">
        <v>0.01</v>
      </c>
      <c r="J142" s="267">
        <v>60770.67</v>
      </c>
      <c r="K142" s="230">
        <v>0</v>
      </c>
      <c r="L142" s="267">
        <v>60770.66</v>
      </c>
      <c r="M142" s="229"/>
      <c r="N142" s="8"/>
      <c r="O142" s="8"/>
      <c r="P142" s="8"/>
    </row>
    <row r="143" spans="1:16" ht="66" customHeight="1">
      <c r="A143" s="540">
        <v>1499022198</v>
      </c>
      <c r="B143" s="541"/>
      <c r="C143" s="538" t="s">
        <v>521</v>
      </c>
      <c r="D143" s="539"/>
      <c r="E143" s="230">
        <v>0</v>
      </c>
      <c r="F143" s="230">
        <v>81.39</v>
      </c>
      <c r="G143" s="230">
        <v>0</v>
      </c>
      <c r="H143" s="230">
        <v>321.27</v>
      </c>
      <c r="I143" s="230">
        <v>0</v>
      </c>
      <c r="J143" s="230">
        <v>402.66</v>
      </c>
      <c r="K143" s="230">
        <v>0</v>
      </c>
      <c r="L143" s="230">
        <v>402.66</v>
      </c>
      <c r="M143" s="229"/>
      <c r="N143" s="8"/>
      <c r="O143" s="8"/>
      <c r="P143" s="8"/>
    </row>
    <row r="144" spans="1:16" ht="78.75" customHeight="1">
      <c r="A144" s="540">
        <v>149903</v>
      </c>
      <c r="B144" s="541"/>
      <c r="C144" s="538" t="s">
        <v>522</v>
      </c>
      <c r="D144" s="539"/>
      <c r="E144" s="230">
        <v>0</v>
      </c>
      <c r="F144" s="267">
        <v>378378.13</v>
      </c>
      <c r="G144" s="267">
        <v>7269.15</v>
      </c>
      <c r="H144" s="267">
        <v>38378.13</v>
      </c>
      <c r="I144" s="267">
        <v>7269.15</v>
      </c>
      <c r="J144" s="267">
        <v>416756.26</v>
      </c>
      <c r="K144" s="230">
        <v>0</v>
      </c>
      <c r="L144" s="267">
        <v>409487.11</v>
      </c>
      <c r="M144" s="229"/>
      <c r="N144" s="8"/>
      <c r="O144" s="8"/>
      <c r="P144" s="8"/>
    </row>
    <row r="145" spans="1:16" ht="66" customHeight="1">
      <c r="A145" s="540">
        <v>1499032100</v>
      </c>
      <c r="B145" s="541"/>
      <c r="C145" s="538" t="s">
        <v>523</v>
      </c>
      <c r="D145" s="539"/>
      <c r="E145" s="230">
        <v>0</v>
      </c>
      <c r="F145" s="267">
        <v>378378.13</v>
      </c>
      <c r="G145" s="267">
        <v>7269.15</v>
      </c>
      <c r="H145" s="267">
        <v>38378.13</v>
      </c>
      <c r="I145" s="267">
        <v>7269.15</v>
      </c>
      <c r="J145" s="267">
        <v>416756.26</v>
      </c>
      <c r="K145" s="230">
        <v>0</v>
      </c>
      <c r="L145" s="267">
        <v>409487.11</v>
      </c>
      <c r="M145" s="229"/>
      <c r="N145" s="8"/>
      <c r="O145" s="8"/>
      <c r="P145" s="8"/>
    </row>
    <row r="146" spans="1:16" ht="66" customHeight="1">
      <c r="A146" s="540">
        <v>149904</v>
      </c>
      <c r="B146" s="541"/>
      <c r="C146" s="538" t="s">
        <v>524</v>
      </c>
      <c r="D146" s="539"/>
      <c r="E146" s="230">
        <v>0</v>
      </c>
      <c r="F146" s="267">
        <v>28466.3</v>
      </c>
      <c r="G146" s="230">
        <v>0</v>
      </c>
      <c r="H146" s="267">
        <v>2157.01</v>
      </c>
      <c r="I146" s="230">
        <v>0</v>
      </c>
      <c r="J146" s="267">
        <v>30623.31</v>
      </c>
      <c r="K146" s="230">
        <v>0</v>
      </c>
      <c r="L146" s="267">
        <v>30623.31</v>
      </c>
      <c r="M146" s="229"/>
      <c r="N146" s="8"/>
      <c r="O146" s="8"/>
      <c r="P146" s="8"/>
    </row>
    <row r="147" spans="1:16" ht="78.75" customHeight="1">
      <c r="A147" s="540">
        <v>1499042100</v>
      </c>
      <c r="B147" s="541"/>
      <c r="C147" s="538" t="s">
        <v>525</v>
      </c>
      <c r="D147" s="539"/>
      <c r="E147" s="230">
        <v>0</v>
      </c>
      <c r="F147" s="267">
        <v>28466.3</v>
      </c>
      <c r="G147" s="230">
        <v>0</v>
      </c>
      <c r="H147" s="267">
        <v>2157.01</v>
      </c>
      <c r="I147" s="230">
        <v>0</v>
      </c>
      <c r="J147" s="267">
        <v>30623.31</v>
      </c>
      <c r="K147" s="230">
        <v>0</v>
      </c>
      <c r="L147" s="267">
        <v>30623.31</v>
      </c>
      <c r="M147" s="229"/>
      <c r="N147" s="8"/>
      <c r="O147" s="8"/>
      <c r="P147" s="8"/>
    </row>
    <row r="148" spans="1:16" ht="66" customHeight="1">
      <c r="A148" s="540">
        <v>149905</v>
      </c>
      <c r="B148" s="541"/>
      <c r="C148" s="538" t="s">
        <v>526</v>
      </c>
      <c r="D148" s="539"/>
      <c r="E148" s="230">
        <v>0</v>
      </c>
      <c r="F148" s="267">
        <v>42929.75</v>
      </c>
      <c r="G148" s="267">
        <v>10907.62</v>
      </c>
      <c r="H148" s="267">
        <v>21115.96</v>
      </c>
      <c r="I148" s="267">
        <v>10907.62</v>
      </c>
      <c r="J148" s="267">
        <v>64045.71</v>
      </c>
      <c r="K148" s="230">
        <v>0</v>
      </c>
      <c r="L148" s="267">
        <v>53138.09</v>
      </c>
      <c r="M148" s="229"/>
      <c r="N148" s="8"/>
      <c r="O148" s="8"/>
      <c r="P148" s="8"/>
    </row>
    <row r="149" spans="1:16" ht="66" customHeight="1">
      <c r="A149" s="540">
        <v>1499052100</v>
      </c>
      <c r="B149" s="541"/>
      <c r="C149" s="538" t="s">
        <v>527</v>
      </c>
      <c r="D149" s="539"/>
      <c r="E149" s="230">
        <v>0</v>
      </c>
      <c r="F149" s="267">
        <v>42929.75</v>
      </c>
      <c r="G149" s="267">
        <v>10907.62</v>
      </c>
      <c r="H149" s="267">
        <v>21115.96</v>
      </c>
      <c r="I149" s="267">
        <v>10907.62</v>
      </c>
      <c r="J149" s="267">
        <v>64045.71</v>
      </c>
      <c r="K149" s="230">
        <v>0</v>
      </c>
      <c r="L149" s="267">
        <v>53138.09</v>
      </c>
      <c r="M149" s="229"/>
      <c r="N149" s="8"/>
      <c r="O149" s="8"/>
      <c r="P149" s="8"/>
    </row>
    <row r="150" spans="1:16" ht="66" customHeight="1">
      <c r="A150" s="540">
        <v>149906</v>
      </c>
      <c r="B150" s="541"/>
      <c r="C150" s="538" t="s">
        <v>528</v>
      </c>
      <c r="D150" s="539"/>
      <c r="E150" s="230">
        <v>0</v>
      </c>
      <c r="F150" s="230">
        <v>367.14</v>
      </c>
      <c r="G150" s="230">
        <v>0</v>
      </c>
      <c r="H150" s="230">
        <v>0</v>
      </c>
      <c r="I150" s="230">
        <v>0</v>
      </c>
      <c r="J150" s="230">
        <v>367.14</v>
      </c>
      <c r="K150" s="230">
        <v>0</v>
      </c>
      <c r="L150" s="230">
        <v>367.14</v>
      </c>
      <c r="M150" s="229"/>
      <c r="N150" s="8"/>
      <c r="O150" s="8"/>
      <c r="P150" s="8"/>
    </row>
    <row r="151" spans="1:16" ht="66" customHeight="1">
      <c r="A151" s="540">
        <v>1499062100</v>
      </c>
      <c r="B151" s="541"/>
      <c r="C151" s="538" t="s">
        <v>529</v>
      </c>
      <c r="D151" s="539"/>
      <c r="E151" s="230">
        <v>0</v>
      </c>
      <c r="F151" s="230">
        <v>367.14</v>
      </c>
      <c r="G151" s="230">
        <v>0</v>
      </c>
      <c r="H151" s="230">
        <v>0</v>
      </c>
      <c r="I151" s="230">
        <v>0</v>
      </c>
      <c r="J151" s="230">
        <v>367.14</v>
      </c>
      <c r="K151" s="230">
        <v>0</v>
      </c>
      <c r="L151" s="230">
        <v>367.14</v>
      </c>
      <c r="M151" s="229"/>
      <c r="N151" s="8"/>
      <c r="O151" s="8"/>
      <c r="P151" s="8"/>
    </row>
    <row r="152" spans="1:16" ht="66" customHeight="1">
      <c r="A152" s="540">
        <v>149908</v>
      </c>
      <c r="B152" s="541"/>
      <c r="C152" s="538" t="s">
        <v>530</v>
      </c>
      <c r="D152" s="539"/>
      <c r="E152" s="230">
        <v>0</v>
      </c>
      <c r="F152" s="267">
        <v>53980.55</v>
      </c>
      <c r="G152" s="267">
        <v>1060.67</v>
      </c>
      <c r="H152" s="267">
        <v>9473.49</v>
      </c>
      <c r="I152" s="267">
        <v>1060.67</v>
      </c>
      <c r="J152" s="267">
        <v>63454.04</v>
      </c>
      <c r="K152" s="230">
        <v>0</v>
      </c>
      <c r="L152" s="267">
        <v>62393.37</v>
      </c>
      <c r="M152" s="229"/>
      <c r="N152" s="8"/>
      <c r="O152" s="8"/>
      <c r="P152" s="8"/>
    </row>
    <row r="153" spans="1:16" ht="78.75" customHeight="1">
      <c r="A153" s="540">
        <v>1499082100</v>
      </c>
      <c r="B153" s="541"/>
      <c r="C153" s="538" t="s">
        <v>531</v>
      </c>
      <c r="D153" s="539"/>
      <c r="E153" s="230">
        <v>0</v>
      </c>
      <c r="F153" s="267">
        <v>53980.55</v>
      </c>
      <c r="G153" s="267">
        <v>1060.67</v>
      </c>
      <c r="H153" s="267">
        <v>9473.49</v>
      </c>
      <c r="I153" s="267">
        <v>1060.67</v>
      </c>
      <c r="J153" s="267">
        <v>63454.04</v>
      </c>
      <c r="K153" s="230">
        <v>0</v>
      </c>
      <c r="L153" s="267">
        <v>62393.37</v>
      </c>
      <c r="M153" s="229"/>
      <c r="N153" s="8"/>
      <c r="O153" s="8"/>
      <c r="P153" s="8"/>
    </row>
    <row r="154" spans="1:16" ht="92.25" customHeight="1">
      <c r="A154" s="540">
        <v>149909</v>
      </c>
      <c r="B154" s="541"/>
      <c r="C154" s="538" t="s">
        <v>532</v>
      </c>
      <c r="D154" s="539"/>
      <c r="E154" s="230">
        <v>0</v>
      </c>
      <c r="F154" s="267">
        <v>419077.58</v>
      </c>
      <c r="G154" s="267">
        <v>24021.43</v>
      </c>
      <c r="H154" s="267">
        <v>135228.74</v>
      </c>
      <c r="I154" s="267">
        <v>24021.43</v>
      </c>
      <c r="J154" s="267">
        <v>554306.32</v>
      </c>
      <c r="K154" s="230">
        <v>0</v>
      </c>
      <c r="L154" s="267">
        <v>530284.89</v>
      </c>
      <c r="M154" s="229"/>
      <c r="N154" s="8"/>
      <c r="O154" s="8"/>
      <c r="P154" s="8"/>
    </row>
    <row r="155" spans="1:16" ht="66" customHeight="1">
      <c r="A155" s="540">
        <v>1499092100</v>
      </c>
      <c r="B155" s="541"/>
      <c r="C155" s="538" t="s">
        <v>533</v>
      </c>
      <c r="D155" s="539"/>
      <c r="E155" s="230">
        <v>0</v>
      </c>
      <c r="F155" s="267">
        <v>17858.58</v>
      </c>
      <c r="G155" s="230">
        <v>0</v>
      </c>
      <c r="H155" s="267">
        <v>9503.56</v>
      </c>
      <c r="I155" s="230">
        <v>0</v>
      </c>
      <c r="J155" s="267">
        <v>27362.14</v>
      </c>
      <c r="K155" s="230">
        <v>0</v>
      </c>
      <c r="L155" s="267">
        <v>27362.14</v>
      </c>
      <c r="M155" s="229"/>
      <c r="N155" s="8"/>
      <c r="O155" s="8"/>
      <c r="P155" s="8"/>
    </row>
    <row r="156" spans="1:16" ht="78.75" customHeight="1">
      <c r="A156" s="540">
        <v>1499092101</v>
      </c>
      <c r="B156" s="541"/>
      <c r="C156" s="538" t="s">
        <v>534</v>
      </c>
      <c r="D156" s="539"/>
      <c r="E156" s="230">
        <v>0</v>
      </c>
      <c r="F156" s="267">
        <v>39164.68</v>
      </c>
      <c r="G156" s="230">
        <v>0</v>
      </c>
      <c r="H156" s="267">
        <v>22419.45</v>
      </c>
      <c r="I156" s="230">
        <v>0</v>
      </c>
      <c r="J156" s="267">
        <v>61584.13</v>
      </c>
      <c r="K156" s="230">
        <v>0</v>
      </c>
      <c r="L156" s="267">
        <v>61584.13</v>
      </c>
      <c r="M156" s="229"/>
      <c r="N156" s="8"/>
      <c r="O156" s="8"/>
      <c r="P156" s="8"/>
    </row>
    <row r="157" spans="1:16" ht="92.25" customHeight="1">
      <c r="A157" s="540">
        <v>1499092102</v>
      </c>
      <c r="B157" s="541"/>
      <c r="C157" s="538" t="s">
        <v>535</v>
      </c>
      <c r="D157" s="539"/>
      <c r="E157" s="230">
        <v>0</v>
      </c>
      <c r="F157" s="267">
        <v>12129.92</v>
      </c>
      <c r="G157" s="230">
        <v>0.01</v>
      </c>
      <c r="H157" s="267">
        <v>2772.5</v>
      </c>
      <c r="I157" s="230">
        <v>0.01</v>
      </c>
      <c r="J157" s="267">
        <v>14902.42</v>
      </c>
      <c r="K157" s="230">
        <v>0</v>
      </c>
      <c r="L157" s="267">
        <v>14902.41</v>
      </c>
      <c r="M157" s="229"/>
      <c r="N157" s="8"/>
      <c r="O157" s="8"/>
      <c r="P157" s="8"/>
    </row>
    <row r="158" spans="1:16" ht="78.75" customHeight="1">
      <c r="A158" s="540">
        <v>1499092103</v>
      </c>
      <c r="B158" s="541"/>
      <c r="C158" s="538" t="s">
        <v>536</v>
      </c>
      <c r="D158" s="539"/>
      <c r="E158" s="230">
        <v>0</v>
      </c>
      <c r="F158" s="267">
        <v>3266.55</v>
      </c>
      <c r="G158" s="267">
        <v>1800.72</v>
      </c>
      <c r="H158" s="230">
        <v>732.92</v>
      </c>
      <c r="I158" s="267">
        <v>1800.72</v>
      </c>
      <c r="J158" s="267">
        <v>3999.47</v>
      </c>
      <c r="K158" s="230">
        <v>0</v>
      </c>
      <c r="L158" s="267">
        <v>2198.75</v>
      </c>
      <c r="M158" s="229"/>
      <c r="N158" s="8"/>
      <c r="O158" s="8"/>
      <c r="P158" s="8"/>
    </row>
    <row r="159" spans="1:16" ht="92.25" customHeight="1">
      <c r="A159" s="540">
        <v>1499092105</v>
      </c>
      <c r="B159" s="541"/>
      <c r="C159" s="538" t="s">
        <v>537</v>
      </c>
      <c r="D159" s="539"/>
      <c r="E159" s="230">
        <v>0</v>
      </c>
      <c r="F159" s="230">
        <v>810.07</v>
      </c>
      <c r="G159" s="230">
        <v>0</v>
      </c>
      <c r="H159" s="230">
        <v>290.99</v>
      </c>
      <c r="I159" s="230">
        <v>0</v>
      </c>
      <c r="J159" s="267">
        <v>1101.06</v>
      </c>
      <c r="K159" s="230">
        <v>0</v>
      </c>
      <c r="L159" s="267">
        <v>1101.06</v>
      </c>
      <c r="M159" s="229"/>
      <c r="N159" s="8"/>
      <c r="O159" s="8"/>
      <c r="P159" s="8"/>
    </row>
    <row r="160" spans="1:16" ht="66" customHeight="1">
      <c r="A160" s="540">
        <v>1499092109</v>
      </c>
      <c r="B160" s="541"/>
      <c r="C160" s="538" t="s">
        <v>538</v>
      </c>
      <c r="D160" s="539"/>
      <c r="E160" s="230">
        <v>0</v>
      </c>
      <c r="F160" s="267">
        <v>345847.78</v>
      </c>
      <c r="G160" s="267">
        <v>22220.7</v>
      </c>
      <c r="H160" s="267">
        <v>99509.32</v>
      </c>
      <c r="I160" s="267">
        <v>22220.7</v>
      </c>
      <c r="J160" s="267">
        <v>445357.1</v>
      </c>
      <c r="K160" s="230">
        <v>0</v>
      </c>
      <c r="L160" s="267">
        <v>423136.4</v>
      </c>
      <c r="M160" s="229"/>
      <c r="N160" s="8"/>
      <c r="O160" s="8"/>
      <c r="P160" s="8"/>
    </row>
    <row r="161" spans="1:16" ht="78.75" customHeight="1">
      <c r="A161" s="540">
        <v>149930</v>
      </c>
      <c r="B161" s="541"/>
      <c r="C161" s="538" t="s">
        <v>539</v>
      </c>
      <c r="D161" s="539"/>
      <c r="E161" s="230">
        <v>0</v>
      </c>
      <c r="F161" s="267">
        <v>126409.49</v>
      </c>
      <c r="G161" s="230">
        <v>48.55</v>
      </c>
      <c r="H161" s="230">
        <v>234.83</v>
      </c>
      <c r="I161" s="230">
        <v>48.55</v>
      </c>
      <c r="J161" s="267">
        <v>126644.32</v>
      </c>
      <c r="K161" s="230">
        <v>0</v>
      </c>
      <c r="L161" s="267">
        <v>126595.77</v>
      </c>
      <c r="M161" s="229"/>
      <c r="N161" s="8"/>
      <c r="O161" s="8"/>
      <c r="P161" s="8"/>
    </row>
    <row r="162" spans="1:16" ht="92.25" customHeight="1">
      <c r="A162" s="540">
        <v>1499302101</v>
      </c>
      <c r="B162" s="541"/>
      <c r="C162" s="538" t="s">
        <v>540</v>
      </c>
      <c r="D162" s="539"/>
      <c r="E162" s="230">
        <v>0</v>
      </c>
      <c r="F162" s="267">
        <v>126409.49</v>
      </c>
      <c r="G162" s="230">
        <v>48.55</v>
      </c>
      <c r="H162" s="230">
        <v>234.83</v>
      </c>
      <c r="I162" s="230">
        <v>48.55</v>
      </c>
      <c r="J162" s="267">
        <v>126644.32</v>
      </c>
      <c r="K162" s="230">
        <v>0</v>
      </c>
      <c r="L162" s="267">
        <v>126595.77</v>
      </c>
      <c r="M162" s="229"/>
      <c r="N162" s="8"/>
      <c r="O162" s="8"/>
      <c r="P162" s="8"/>
    </row>
    <row r="163" spans="1:16" ht="39.75" customHeight="1">
      <c r="A163" s="540">
        <v>15</v>
      </c>
      <c r="B163" s="541"/>
      <c r="C163" s="538" t="s">
        <v>541</v>
      </c>
      <c r="D163" s="539"/>
      <c r="E163" s="267">
        <v>4607897.86</v>
      </c>
      <c r="F163" s="230">
        <v>0</v>
      </c>
      <c r="G163" s="267">
        <v>45000</v>
      </c>
      <c r="H163" s="230">
        <v>0</v>
      </c>
      <c r="I163" s="267">
        <v>4652897.86</v>
      </c>
      <c r="J163" s="230">
        <v>0</v>
      </c>
      <c r="K163" s="267">
        <v>4652897.86</v>
      </c>
      <c r="L163" s="230">
        <v>0</v>
      </c>
      <c r="M163" s="229"/>
      <c r="N163" s="8"/>
      <c r="O163" s="8"/>
      <c r="P163" s="8"/>
    </row>
    <row r="164" spans="1:16" ht="66" customHeight="1">
      <c r="A164" s="540">
        <v>1501</v>
      </c>
      <c r="B164" s="541"/>
      <c r="C164" s="538" t="s">
        <v>542</v>
      </c>
      <c r="D164" s="539"/>
      <c r="E164" s="267">
        <v>4607897.86</v>
      </c>
      <c r="F164" s="230">
        <v>0</v>
      </c>
      <c r="G164" s="267">
        <v>45000</v>
      </c>
      <c r="H164" s="230">
        <v>0</v>
      </c>
      <c r="I164" s="267">
        <v>4652897.86</v>
      </c>
      <c r="J164" s="230">
        <v>0</v>
      </c>
      <c r="K164" s="267">
        <v>4652897.86</v>
      </c>
      <c r="L164" s="230">
        <v>0</v>
      </c>
      <c r="M164" s="229"/>
      <c r="N164" s="8"/>
      <c r="O164" s="8"/>
      <c r="P164" s="8"/>
    </row>
    <row r="165" spans="1:16" ht="66" customHeight="1">
      <c r="A165" s="540">
        <v>150100</v>
      </c>
      <c r="B165" s="541"/>
      <c r="C165" s="538" t="s">
        <v>542</v>
      </c>
      <c r="D165" s="539"/>
      <c r="E165" s="267">
        <v>4540897.86</v>
      </c>
      <c r="F165" s="230">
        <v>0</v>
      </c>
      <c r="G165" s="267">
        <v>45000</v>
      </c>
      <c r="H165" s="230">
        <v>0</v>
      </c>
      <c r="I165" s="267">
        <v>4585897.86</v>
      </c>
      <c r="J165" s="230">
        <v>0</v>
      </c>
      <c r="K165" s="267">
        <v>4585897.86</v>
      </c>
      <c r="L165" s="230">
        <v>0</v>
      </c>
      <c r="M165" s="229"/>
      <c r="N165" s="8"/>
      <c r="O165" s="8"/>
      <c r="P165" s="8"/>
    </row>
    <row r="166" spans="1:16" ht="52.5" customHeight="1">
      <c r="A166" s="540">
        <v>150100000</v>
      </c>
      <c r="B166" s="541"/>
      <c r="C166" s="538" t="s">
        <v>543</v>
      </c>
      <c r="D166" s="539"/>
      <c r="E166" s="267">
        <v>160203.4</v>
      </c>
      <c r="F166" s="230">
        <v>0</v>
      </c>
      <c r="G166" s="267">
        <v>45000</v>
      </c>
      <c r="H166" s="230">
        <v>0</v>
      </c>
      <c r="I166" s="267">
        <v>205203.4</v>
      </c>
      <c r="J166" s="230">
        <v>0</v>
      </c>
      <c r="K166" s="267">
        <v>205203.4</v>
      </c>
      <c r="L166" s="230">
        <v>0</v>
      </c>
      <c r="M166" s="229"/>
      <c r="N166" s="8"/>
      <c r="O166" s="8"/>
      <c r="P166" s="8"/>
    </row>
    <row r="167" spans="1:16" ht="66" customHeight="1">
      <c r="A167" s="540">
        <v>1501000000</v>
      </c>
      <c r="B167" s="541"/>
      <c r="C167" s="538" t="s">
        <v>543</v>
      </c>
      <c r="D167" s="539"/>
      <c r="E167" s="267">
        <v>547372.34</v>
      </c>
      <c r="F167" s="230">
        <v>0</v>
      </c>
      <c r="G167" s="230">
        <v>0</v>
      </c>
      <c r="H167" s="230">
        <v>0</v>
      </c>
      <c r="I167" s="267">
        <v>547372.34</v>
      </c>
      <c r="J167" s="230">
        <v>0</v>
      </c>
      <c r="K167" s="267">
        <v>547372.34</v>
      </c>
      <c r="L167" s="230">
        <v>0</v>
      </c>
      <c r="M167" s="229"/>
      <c r="N167" s="8"/>
      <c r="O167" s="8"/>
      <c r="P167" s="8"/>
    </row>
    <row r="168" spans="1:16" ht="52.5" customHeight="1">
      <c r="A168" s="540">
        <v>1501000001</v>
      </c>
      <c r="B168" s="541"/>
      <c r="C168" s="538" t="s">
        <v>544</v>
      </c>
      <c r="D168" s="539"/>
      <c r="E168" s="267">
        <v>2599070.89</v>
      </c>
      <c r="F168" s="230">
        <v>0</v>
      </c>
      <c r="G168" s="230">
        <v>0</v>
      </c>
      <c r="H168" s="230">
        <v>0</v>
      </c>
      <c r="I168" s="267">
        <v>2599070.89</v>
      </c>
      <c r="J168" s="230">
        <v>0</v>
      </c>
      <c r="K168" s="267">
        <v>2599070.89</v>
      </c>
      <c r="L168" s="230">
        <v>0</v>
      </c>
      <c r="M168" s="229"/>
      <c r="N168" s="8"/>
      <c r="O168" s="8"/>
      <c r="P168" s="8"/>
    </row>
    <row r="169" spans="1:16" ht="66" customHeight="1">
      <c r="A169" s="540">
        <v>150100001</v>
      </c>
      <c r="B169" s="541"/>
      <c r="C169" s="538" t="s">
        <v>544</v>
      </c>
      <c r="D169" s="539"/>
      <c r="E169" s="267">
        <v>1234251.23</v>
      </c>
      <c r="F169" s="230">
        <v>0</v>
      </c>
      <c r="G169" s="230">
        <v>0</v>
      </c>
      <c r="H169" s="230">
        <v>0</v>
      </c>
      <c r="I169" s="267">
        <v>1234251.23</v>
      </c>
      <c r="J169" s="230">
        <v>0</v>
      </c>
      <c r="K169" s="267">
        <v>1234251.23</v>
      </c>
      <c r="L169" s="230">
        <v>0</v>
      </c>
      <c r="M169" s="229"/>
      <c r="N169" s="8"/>
      <c r="O169" s="8"/>
      <c r="P169" s="8"/>
    </row>
    <row r="170" spans="1:16" s="249" customFormat="1" ht="66" customHeight="1">
      <c r="A170" s="547">
        <v>150101</v>
      </c>
      <c r="B170" s="548"/>
      <c r="C170" s="549" t="s">
        <v>542</v>
      </c>
      <c r="D170" s="550"/>
      <c r="E170" s="312">
        <v>67000</v>
      </c>
      <c r="F170" s="313">
        <v>0</v>
      </c>
      <c r="G170" s="313">
        <v>0</v>
      </c>
      <c r="H170" s="313">
        <v>0</v>
      </c>
      <c r="I170" s="312">
        <v>67000</v>
      </c>
      <c r="J170" s="313">
        <v>0</v>
      </c>
      <c r="K170" s="312">
        <v>67000</v>
      </c>
      <c r="L170" s="313">
        <v>0</v>
      </c>
      <c r="M170" s="314"/>
      <c r="N170" s="248"/>
      <c r="O170" s="248"/>
      <c r="P170" s="248"/>
    </row>
    <row r="171" spans="1:16" s="249" customFormat="1" ht="52.5" customHeight="1">
      <c r="A171" s="547">
        <v>1501010002</v>
      </c>
      <c r="B171" s="548"/>
      <c r="C171" s="549" t="s">
        <v>545</v>
      </c>
      <c r="D171" s="550"/>
      <c r="E171" s="312">
        <v>67000</v>
      </c>
      <c r="F171" s="313">
        <v>0</v>
      </c>
      <c r="G171" s="313">
        <v>0</v>
      </c>
      <c r="H171" s="313">
        <v>0</v>
      </c>
      <c r="I171" s="312">
        <v>67000</v>
      </c>
      <c r="J171" s="313">
        <v>0</v>
      </c>
      <c r="K171" s="312">
        <v>67000</v>
      </c>
      <c r="L171" s="313">
        <v>0</v>
      </c>
      <c r="M171" s="314"/>
      <c r="N171" s="248"/>
      <c r="O171" s="248"/>
      <c r="P171" s="248"/>
    </row>
    <row r="172" spans="1:16" ht="66" customHeight="1">
      <c r="A172" s="540">
        <v>16</v>
      </c>
      <c r="B172" s="541"/>
      <c r="C172" s="538" t="s">
        <v>546</v>
      </c>
      <c r="D172" s="539"/>
      <c r="E172" s="267">
        <v>93810.82</v>
      </c>
      <c r="F172" s="267">
        <v>38270.66</v>
      </c>
      <c r="G172" s="230">
        <v>0</v>
      </c>
      <c r="H172" s="267">
        <v>20561.45</v>
      </c>
      <c r="I172" s="267">
        <v>93810.82</v>
      </c>
      <c r="J172" s="267">
        <v>58832.11</v>
      </c>
      <c r="K172" s="267">
        <v>34978.71</v>
      </c>
      <c r="L172" s="230">
        <v>0</v>
      </c>
      <c r="M172" s="229"/>
      <c r="N172" s="8"/>
      <c r="O172" s="8"/>
      <c r="P172" s="8"/>
    </row>
    <row r="173" spans="1:16" ht="39.75" customHeight="1">
      <c r="A173" s="540">
        <v>1610</v>
      </c>
      <c r="B173" s="541"/>
      <c r="C173" s="538" t="s">
        <v>547</v>
      </c>
      <c r="D173" s="539"/>
      <c r="E173" s="267">
        <v>33813.26</v>
      </c>
      <c r="F173" s="230">
        <v>0</v>
      </c>
      <c r="G173" s="230">
        <v>0</v>
      </c>
      <c r="H173" s="230">
        <v>0</v>
      </c>
      <c r="I173" s="267">
        <v>33813.26</v>
      </c>
      <c r="J173" s="230">
        <v>0</v>
      </c>
      <c r="K173" s="267">
        <v>33813.26</v>
      </c>
      <c r="L173" s="230">
        <v>0</v>
      </c>
      <c r="M173" s="229"/>
      <c r="N173" s="8"/>
      <c r="O173" s="8"/>
      <c r="P173" s="8"/>
    </row>
    <row r="174" spans="1:16" ht="39.75" customHeight="1">
      <c r="A174" s="540">
        <v>161000</v>
      </c>
      <c r="B174" s="541"/>
      <c r="C174" s="538" t="s">
        <v>547</v>
      </c>
      <c r="D174" s="539"/>
      <c r="E174" s="267">
        <v>33813.26</v>
      </c>
      <c r="F174" s="230">
        <v>0</v>
      </c>
      <c r="G174" s="230">
        <v>0</v>
      </c>
      <c r="H174" s="230">
        <v>0</v>
      </c>
      <c r="I174" s="267">
        <v>33813.26</v>
      </c>
      <c r="J174" s="230">
        <v>0</v>
      </c>
      <c r="K174" s="267">
        <v>33813.26</v>
      </c>
      <c r="L174" s="230">
        <v>0</v>
      </c>
      <c r="M174" s="229"/>
      <c r="N174" s="8"/>
      <c r="O174" s="8"/>
      <c r="P174" s="8"/>
    </row>
    <row r="175" spans="1:16" ht="52.5" customHeight="1">
      <c r="A175" s="540">
        <v>1610002100</v>
      </c>
      <c r="B175" s="541"/>
      <c r="C175" s="538" t="s">
        <v>548</v>
      </c>
      <c r="D175" s="539"/>
      <c r="E175" s="267">
        <v>33813.26</v>
      </c>
      <c r="F175" s="230">
        <v>0</v>
      </c>
      <c r="G175" s="230">
        <v>0</v>
      </c>
      <c r="H175" s="230">
        <v>0</v>
      </c>
      <c r="I175" s="267">
        <v>33813.26</v>
      </c>
      <c r="J175" s="230">
        <v>0</v>
      </c>
      <c r="K175" s="267">
        <v>33813.26</v>
      </c>
      <c r="L175" s="230">
        <v>0</v>
      </c>
      <c r="M175" s="229"/>
      <c r="N175" s="8"/>
      <c r="O175" s="8"/>
      <c r="P175" s="8"/>
    </row>
    <row r="176" spans="1:16" ht="92.25" customHeight="1">
      <c r="A176" s="540">
        <v>1617</v>
      </c>
      <c r="B176" s="541"/>
      <c r="C176" s="538" t="s">
        <v>549</v>
      </c>
      <c r="D176" s="539"/>
      <c r="E176" s="267">
        <v>59997.56</v>
      </c>
      <c r="F176" s="230">
        <v>0</v>
      </c>
      <c r="G176" s="230">
        <v>0</v>
      </c>
      <c r="H176" s="230">
        <v>0</v>
      </c>
      <c r="I176" s="267">
        <v>59997.56</v>
      </c>
      <c r="J176" s="230">
        <v>0</v>
      </c>
      <c r="K176" s="267">
        <v>59997.56</v>
      </c>
      <c r="L176" s="230">
        <v>0</v>
      </c>
      <c r="M176" s="229"/>
      <c r="N176" s="8"/>
      <c r="O176" s="8"/>
      <c r="P176" s="8"/>
    </row>
    <row r="177" spans="1:16" ht="52.5" customHeight="1">
      <c r="A177" s="540">
        <v>161700</v>
      </c>
      <c r="B177" s="541"/>
      <c r="C177" s="538" t="s">
        <v>550</v>
      </c>
      <c r="D177" s="539"/>
      <c r="E177" s="267">
        <v>59997.56</v>
      </c>
      <c r="F177" s="230">
        <v>0</v>
      </c>
      <c r="G177" s="230">
        <v>0</v>
      </c>
      <c r="H177" s="230">
        <v>0</v>
      </c>
      <c r="I177" s="267">
        <v>59997.56</v>
      </c>
      <c r="J177" s="230">
        <v>0</v>
      </c>
      <c r="K177" s="267">
        <v>59997.56</v>
      </c>
      <c r="L177" s="230">
        <v>0</v>
      </c>
      <c r="M177" s="229"/>
      <c r="N177" s="8"/>
      <c r="O177" s="8"/>
      <c r="P177" s="8"/>
    </row>
    <row r="178" spans="1:16" ht="78.75" customHeight="1">
      <c r="A178" s="540">
        <v>1617002100</v>
      </c>
      <c r="B178" s="541"/>
      <c r="C178" s="538" t="s">
        <v>551</v>
      </c>
      <c r="D178" s="539"/>
      <c r="E178" s="267">
        <v>59997.56</v>
      </c>
      <c r="F178" s="230">
        <v>0</v>
      </c>
      <c r="G178" s="230">
        <v>0</v>
      </c>
      <c r="H178" s="230">
        <v>0</v>
      </c>
      <c r="I178" s="267">
        <v>59997.56</v>
      </c>
      <c r="J178" s="230">
        <v>0</v>
      </c>
      <c r="K178" s="267">
        <v>59997.56</v>
      </c>
      <c r="L178" s="230">
        <v>0</v>
      </c>
      <c r="M178" s="229"/>
      <c r="N178" s="8"/>
      <c r="O178" s="8"/>
      <c r="P178" s="8"/>
    </row>
    <row r="179" spans="1:16" ht="92.25" customHeight="1">
      <c r="A179" s="540">
        <v>1699</v>
      </c>
      <c r="B179" s="541"/>
      <c r="C179" s="538" t="s">
        <v>552</v>
      </c>
      <c r="D179" s="539"/>
      <c r="E179" s="230">
        <v>0</v>
      </c>
      <c r="F179" s="267">
        <v>38270.66</v>
      </c>
      <c r="G179" s="230">
        <v>0</v>
      </c>
      <c r="H179" s="267">
        <v>20561.45</v>
      </c>
      <c r="I179" s="230">
        <v>0</v>
      </c>
      <c r="J179" s="267">
        <v>58832.11</v>
      </c>
      <c r="K179" s="230">
        <v>0</v>
      </c>
      <c r="L179" s="267">
        <v>58832.11</v>
      </c>
      <c r="M179" s="229"/>
      <c r="N179" s="8"/>
      <c r="O179" s="8"/>
      <c r="P179" s="8"/>
    </row>
    <row r="180" spans="1:16" ht="78.75" customHeight="1">
      <c r="A180" s="540">
        <v>169910</v>
      </c>
      <c r="B180" s="541"/>
      <c r="C180" s="538" t="s">
        <v>553</v>
      </c>
      <c r="D180" s="539"/>
      <c r="E180" s="230">
        <v>0</v>
      </c>
      <c r="F180" s="267">
        <v>8170.67</v>
      </c>
      <c r="G180" s="230">
        <v>0</v>
      </c>
      <c r="H180" s="267">
        <v>6762.65</v>
      </c>
      <c r="I180" s="230">
        <v>0</v>
      </c>
      <c r="J180" s="267">
        <v>14933.32</v>
      </c>
      <c r="K180" s="230">
        <v>0</v>
      </c>
      <c r="L180" s="267">
        <v>14933.32</v>
      </c>
      <c r="M180" s="229"/>
      <c r="N180" s="8"/>
      <c r="O180" s="8"/>
      <c r="P180" s="8"/>
    </row>
    <row r="181" spans="1:16" ht="78.75" customHeight="1">
      <c r="A181" s="540">
        <v>1699102100</v>
      </c>
      <c r="B181" s="541"/>
      <c r="C181" s="538" t="s">
        <v>554</v>
      </c>
      <c r="D181" s="539"/>
      <c r="E181" s="230">
        <v>0</v>
      </c>
      <c r="F181" s="267">
        <v>8170.67</v>
      </c>
      <c r="G181" s="230">
        <v>0</v>
      </c>
      <c r="H181" s="267">
        <v>6762.65</v>
      </c>
      <c r="I181" s="230">
        <v>0</v>
      </c>
      <c r="J181" s="267">
        <v>14933.32</v>
      </c>
      <c r="K181" s="230">
        <v>0</v>
      </c>
      <c r="L181" s="267">
        <v>14933.32</v>
      </c>
      <c r="M181" s="229"/>
      <c r="N181" s="8"/>
      <c r="O181" s="8"/>
      <c r="P181" s="8"/>
    </row>
    <row r="182" spans="1:16" ht="66" customHeight="1">
      <c r="A182" s="540">
        <v>169917</v>
      </c>
      <c r="B182" s="541"/>
      <c r="C182" s="538" t="s">
        <v>555</v>
      </c>
      <c r="D182" s="539"/>
      <c r="E182" s="230">
        <v>0</v>
      </c>
      <c r="F182" s="267">
        <v>30099.99</v>
      </c>
      <c r="G182" s="230">
        <v>0</v>
      </c>
      <c r="H182" s="267">
        <v>13798.8</v>
      </c>
      <c r="I182" s="230">
        <v>0</v>
      </c>
      <c r="J182" s="267">
        <v>43898.79</v>
      </c>
      <c r="K182" s="230">
        <v>0</v>
      </c>
      <c r="L182" s="267">
        <v>43898.79</v>
      </c>
      <c r="M182" s="229"/>
      <c r="N182" s="8"/>
      <c r="O182" s="8"/>
      <c r="P182" s="8"/>
    </row>
    <row r="183" spans="1:16" ht="78.75" customHeight="1">
      <c r="A183" s="540">
        <v>1699172100</v>
      </c>
      <c r="B183" s="541"/>
      <c r="C183" s="538" t="s">
        <v>556</v>
      </c>
      <c r="D183" s="539"/>
      <c r="E183" s="230">
        <v>0</v>
      </c>
      <c r="F183" s="267">
        <v>30099.99</v>
      </c>
      <c r="G183" s="230">
        <v>0</v>
      </c>
      <c r="H183" s="267">
        <v>13798.8</v>
      </c>
      <c r="I183" s="230">
        <v>0</v>
      </c>
      <c r="J183" s="267">
        <v>43898.79</v>
      </c>
      <c r="K183" s="230">
        <v>0</v>
      </c>
      <c r="L183" s="267">
        <v>43898.79</v>
      </c>
      <c r="M183" s="229"/>
      <c r="N183" s="8"/>
      <c r="O183" s="8"/>
      <c r="P183" s="8"/>
    </row>
    <row r="184" spans="1:16" ht="52.5" customHeight="1">
      <c r="A184" s="540">
        <v>24</v>
      </c>
      <c r="B184" s="541"/>
      <c r="C184" s="538" t="s">
        <v>22</v>
      </c>
      <c r="D184" s="539"/>
      <c r="E184" s="230">
        <v>0</v>
      </c>
      <c r="F184" s="230">
        <v>0</v>
      </c>
      <c r="G184" s="267">
        <v>3627302.19</v>
      </c>
      <c r="H184" s="267">
        <v>29582693.43</v>
      </c>
      <c r="I184" s="267">
        <v>29582693.43</v>
      </c>
      <c r="J184" s="267">
        <v>29582693.43</v>
      </c>
      <c r="K184" s="230">
        <v>0</v>
      </c>
      <c r="L184" s="230">
        <v>0</v>
      </c>
      <c r="M184" s="229"/>
      <c r="N184" s="8"/>
      <c r="O184" s="8"/>
      <c r="P184" s="8"/>
    </row>
    <row r="185" spans="1:16" ht="39.75" customHeight="1">
      <c r="A185" s="540">
        <v>2400</v>
      </c>
      <c r="B185" s="541"/>
      <c r="C185" s="538" t="s">
        <v>557</v>
      </c>
      <c r="D185" s="539"/>
      <c r="E185" s="230">
        <v>0</v>
      </c>
      <c r="F185" s="230">
        <v>0</v>
      </c>
      <c r="G185" s="230">
        <v>0</v>
      </c>
      <c r="H185" s="230">
        <v>0</v>
      </c>
      <c r="I185" s="267">
        <v>1944834.48</v>
      </c>
      <c r="J185" s="230">
        <v>0</v>
      </c>
      <c r="K185" s="267">
        <v>1944834.48</v>
      </c>
      <c r="L185" s="230">
        <v>0</v>
      </c>
      <c r="M185" s="229"/>
      <c r="N185" s="8"/>
      <c r="O185" s="8"/>
      <c r="P185" s="8"/>
    </row>
    <row r="186" spans="1:16" ht="39.75" customHeight="1">
      <c r="A186" s="540">
        <v>240001</v>
      </c>
      <c r="B186" s="541"/>
      <c r="C186" s="538" t="s">
        <v>558</v>
      </c>
      <c r="D186" s="539"/>
      <c r="E186" s="230">
        <v>0</v>
      </c>
      <c r="F186" s="230">
        <v>0</v>
      </c>
      <c r="G186" s="230">
        <v>0</v>
      </c>
      <c r="H186" s="230">
        <v>0</v>
      </c>
      <c r="I186" s="267">
        <v>1944834.48</v>
      </c>
      <c r="J186" s="230">
        <v>0</v>
      </c>
      <c r="K186" s="267">
        <v>1944834.48</v>
      </c>
      <c r="L186" s="230">
        <v>0</v>
      </c>
      <c r="M186" s="229"/>
      <c r="N186" s="8"/>
      <c r="O186" s="8"/>
      <c r="P186" s="8"/>
    </row>
    <row r="187" spans="1:16" ht="52.5" customHeight="1">
      <c r="A187" s="540">
        <v>2400010001</v>
      </c>
      <c r="B187" s="541"/>
      <c r="C187" s="538" t="s">
        <v>559</v>
      </c>
      <c r="D187" s="539"/>
      <c r="E187" s="230">
        <v>0</v>
      </c>
      <c r="F187" s="230">
        <v>0</v>
      </c>
      <c r="G187" s="230">
        <v>0</v>
      </c>
      <c r="H187" s="230">
        <v>0</v>
      </c>
      <c r="I187" s="267">
        <v>1570551.71</v>
      </c>
      <c r="J187" s="230">
        <v>0</v>
      </c>
      <c r="K187" s="267">
        <v>1570551.71</v>
      </c>
      <c r="L187" s="230">
        <v>0</v>
      </c>
      <c r="M187" s="229"/>
      <c r="N187" s="8"/>
      <c r="O187" s="8"/>
      <c r="P187" s="8"/>
    </row>
    <row r="188" spans="1:16" ht="66" customHeight="1">
      <c r="A188" s="540">
        <v>2400010011</v>
      </c>
      <c r="B188" s="541"/>
      <c r="C188" s="538" t="s">
        <v>560</v>
      </c>
      <c r="D188" s="539"/>
      <c r="E188" s="230">
        <v>0</v>
      </c>
      <c r="F188" s="230">
        <v>0</v>
      </c>
      <c r="G188" s="230">
        <v>0</v>
      </c>
      <c r="H188" s="230">
        <v>0</v>
      </c>
      <c r="I188" s="267">
        <v>353276.2</v>
      </c>
      <c r="J188" s="230">
        <v>0</v>
      </c>
      <c r="K188" s="267">
        <v>353276.2</v>
      </c>
      <c r="L188" s="230">
        <v>0</v>
      </c>
      <c r="M188" s="229"/>
      <c r="N188" s="8"/>
      <c r="O188" s="8"/>
      <c r="P188" s="8"/>
    </row>
    <row r="189" spans="1:16" ht="52.5" customHeight="1">
      <c r="A189" s="540">
        <v>2400010040</v>
      </c>
      <c r="B189" s="541"/>
      <c r="C189" s="538" t="s">
        <v>561</v>
      </c>
      <c r="D189" s="539"/>
      <c r="E189" s="230">
        <v>0</v>
      </c>
      <c r="F189" s="230">
        <v>0</v>
      </c>
      <c r="G189" s="230">
        <v>0</v>
      </c>
      <c r="H189" s="230">
        <v>0</v>
      </c>
      <c r="I189" s="267">
        <v>8708.38</v>
      </c>
      <c r="J189" s="230">
        <v>0</v>
      </c>
      <c r="K189" s="267">
        <v>8708.38</v>
      </c>
      <c r="L189" s="230">
        <v>0</v>
      </c>
      <c r="M189" s="229"/>
      <c r="N189" s="8"/>
      <c r="O189" s="8"/>
      <c r="P189" s="8"/>
    </row>
    <row r="190" spans="1:16" ht="78.75" customHeight="1">
      <c r="A190" s="540">
        <v>2400010050</v>
      </c>
      <c r="B190" s="541"/>
      <c r="C190" s="538" t="s">
        <v>562</v>
      </c>
      <c r="D190" s="539"/>
      <c r="E190" s="230">
        <v>0</v>
      </c>
      <c r="F190" s="230">
        <v>0</v>
      </c>
      <c r="G190" s="230">
        <v>0</v>
      </c>
      <c r="H190" s="230">
        <v>0</v>
      </c>
      <c r="I190" s="267">
        <v>12298.19</v>
      </c>
      <c r="J190" s="230">
        <v>0</v>
      </c>
      <c r="K190" s="267">
        <v>12298.19</v>
      </c>
      <c r="L190" s="230">
        <v>0</v>
      </c>
      <c r="M190" s="229"/>
      <c r="N190" s="8"/>
      <c r="O190" s="8"/>
      <c r="P190" s="8"/>
    </row>
    <row r="191" spans="1:16" ht="66" customHeight="1">
      <c r="A191" s="540">
        <v>2401</v>
      </c>
      <c r="B191" s="541"/>
      <c r="C191" s="538" t="s">
        <v>563</v>
      </c>
      <c r="D191" s="539"/>
      <c r="E191" s="230">
        <v>0</v>
      </c>
      <c r="F191" s="230">
        <v>0</v>
      </c>
      <c r="G191" s="267">
        <v>3627302.19</v>
      </c>
      <c r="H191" s="230">
        <v>0</v>
      </c>
      <c r="I191" s="267">
        <v>27637858.95</v>
      </c>
      <c r="J191" s="230">
        <v>0</v>
      </c>
      <c r="K191" s="267">
        <v>27637858.95</v>
      </c>
      <c r="L191" s="230">
        <v>0</v>
      </c>
      <c r="M191" s="229"/>
      <c r="N191" s="8"/>
      <c r="O191" s="8"/>
      <c r="P191" s="8"/>
    </row>
    <row r="192" spans="1:16" ht="52.5" customHeight="1">
      <c r="A192" s="540">
        <v>240101</v>
      </c>
      <c r="B192" s="541"/>
      <c r="C192" s="538" t="s">
        <v>564</v>
      </c>
      <c r="D192" s="539"/>
      <c r="E192" s="230">
        <v>0</v>
      </c>
      <c r="F192" s="230">
        <v>0</v>
      </c>
      <c r="G192" s="267">
        <v>993610.75</v>
      </c>
      <c r="H192" s="230">
        <v>0</v>
      </c>
      <c r="I192" s="267">
        <v>9285578.03</v>
      </c>
      <c r="J192" s="230">
        <v>0</v>
      </c>
      <c r="K192" s="267">
        <v>9285578.03</v>
      </c>
      <c r="L192" s="230">
        <v>0</v>
      </c>
      <c r="M192" s="229"/>
      <c r="N192" s="8"/>
      <c r="O192" s="8"/>
      <c r="P192" s="8"/>
    </row>
    <row r="193" spans="1:16" ht="78.75" customHeight="1">
      <c r="A193" s="540">
        <v>2401010001</v>
      </c>
      <c r="B193" s="541"/>
      <c r="C193" s="538" t="s">
        <v>565</v>
      </c>
      <c r="D193" s="539"/>
      <c r="E193" s="230">
        <v>0</v>
      </c>
      <c r="F193" s="230">
        <v>0</v>
      </c>
      <c r="G193" s="267">
        <v>6939.74</v>
      </c>
      <c r="H193" s="230">
        <v>0</v>
      </c>
      <c r="I193" s="267">
        <v>71230.01</v>
      </c>
      <c r="J193" s="230">
        <v>0</v>
      </c>
      <c r="K193" s="267">
        <v>71230.01</v>
      </c>
      <c r="L193" s="230">
        <v>0</v>
      </c>
      <c r="M193" s="229"/>
      <c r="N193" s="8"/>
      <c r="O193" s="8"/>
      <c r="P193" s="8"/>
    </row>
    <row r="194" spans="1:16" ht="39.75" customHeight="1">
      <c r="A194" s="540">
        <v>2401010002</v>
      </c>
      <c r="B194" s="541"/>
      <c r="C194" s="538" t="s">
        <v>566</v>
      </c>
      <c r="D194" s="539"/>
      <c r="E194" s="230">
        <v>0</v>
      </c>
      <c r="F194" s="230">
        <v>0</v>
      </c>
      <c r="G194" s="267">
        <v>5682.15</v>
      </c>
      <c r="H194" s="230">
        <v>0</v>
      </c>
      <c r="I194" s="267">
        <v>28071.97</v>
      </c>
      <c r="J194" s="230">
        <v>0</v>
      </c>
      <c r="K194" s="267">
        <v>28071.97</v>
      </c>
      <c r="L194" s="230">
        <v>0</v>
      </c>
      <c r="M194" s="229"/>
      <c r="N194" s="8"/>
      <c r="O194" s="8"/>
      <c r="P194" s="8"/>
    </row>
    <row r="195" spans="1:16" ht="26.25" customHeight="1">
      <c r="A195" s="540">
        <v>2401010003</v>
      </c>
      <c r="B195" s="541"/>
      <c r="C195" s="538" t="s">
        <v>567</v>
      </c>
      <c r="D195" s="539"/>
      <c r="E195" s="230">
        <v>0</v>
      </c>
      <c r="F195" s="230">
        <v>0</v>
      </c>
      <c r="G195" s="267">
        <v>4357.54</v>
      </c>
      <c r="H195" s="230">
        <v>0</v>
      </c>
      <c r="I195" s="267">
        <v>40962.21</v>
      </c>
      <c r="J195" s="230">
        <v>0</v>
      </c>
      <c r="K195" s="267">
        <v>40962.21</v>
      </c>
      <c r="L195" s="230">
        <v>0</v>
      </c>
      <c r="M195" s="229"/>
      <c r="N195" s="8"/>
      <c r="O195" s="8"/>
      <c r="P195" s="8"/>
    </row>
    <row r="196" spans="1:16" ht="26.25" customHeight="1">
      <c r="A196" s="540">
        <v>2401010004</v>
      </c>
      <c r="B196" s="541"/>
      <c r="C196" s="538" t="s">
        <v>568</v>
      </c>
      <c r="D196" s="539"/>
      <c r="E196" s="230">
        <v>0</v>
      </c>
      <c r="F196" s="230">
        <v>0</v>
      </c>
      <c r="G196" s="267">
        <v>157265.2</v>
      </c>
      <c r="H196" s="230">
        <v>0</v>
      </c>
      <c r="I196" s="267">
        <v>1091405.4</v>
      </c>
      <c r="J196" s="230">
        <v>0</v>
      </c>
      <c r="K196" s="267">
        <v>1091405.4</v>
      </c>
      <c r="L196" s="230">
        <v>0</v>
      </c>
      <c r="M196" s="229"/>
      <c r="N196" s="8"/>
      <c r="O196" s="8"/>
      <c r="P196" s="8"/>
    </row>
    <row r="197" spans="1:16" ht="26.25" customHeight="1">
      <c r="A197" s="540">
        <v>2401010005</v>
      </c>
      <c r="B197" s="541"/>
      <c r="C197" s="538" t="s">
        <v>569</v>
      </c>
      <c r="D197" s="539"/>
      <c r="E197" s="230">
        <v>0</v>
      </c>
      <c r="F197" s="230">
        <v>0</v>
      </c>
      <c r="G197" s="267">
        <v>11237.59</v>
      </c>
      <c r="H197" s="230">
        <v>0</v>
      </c>
      <c r="I197" s="267">
        <v>113023.21</v>
      </c>
      <c r="J197" s="230">
        <v>0</v>
      </c>
      <c r="K197" s="267">
        <v>113023.21</v>
      </c>
      <c r="L197" s="230">
        <v>0</v>
      </c>
      <c r="M197" s="229"/>
      <c r="N197" s="8"/>
      <c r="O197" s="8"/>
      <c r="P197" s="8"/>
    </row>
    <row r="198" spans="1:16" ht="39.75" customHeight="1">
      <c r="A198" s="540">
        <v>2401010006</v>
      </c>
      <c r="B198" s="541"/>
      <c r="C198" s="538" t="s">
        <v>570</v>
      </c>
      <c r="D198" s="539"/>
      <c r="E198" s="230">
        <v>0</v>
      </c>
      <c r="F198" s="230">
        <v>0</v>
      </c>
      <c r="G198" s="230">
        <v>-740.38</v>
      </c>
      <c r="H198" s="230">
        <v>0</v>
      </c>
      <c r="I198" s="267">
        <v>125762.32</v>
      </c>
      <c r="J198" s="230">
        <v>0</v>
      </c>
      <c r="K198" s="267">
        <v>125762.32</v>
      </c>
      <c r="L198" s="230">
        <v>0</v>
      </c>
      <c r="M198" s="229"/>
      <c r="N198" s="8"/>
      <c r="O198" s="8"/>
      <c r="P198" s="8"/>
    </row>
    <row r="199" spans="1:16" ht="39.75" customHeight="1">
      <c r="A199" s="540">
        <v>2401010007</v>
      </c>
      <c r="B199" s="541"/>
      <c r="C199" s="538" t="s">
        <v>571</v>
      </c>
      <c r="D199" s="539"/>
      <c r="E199" s="230">
        <v>0</v>
      </c>
      <c r="F199" s="230">
        <v>0</v>
      </c>
      <c r="G199" s="267">
        <v>13697.38</v>
      </c>
      <c r="H199" s="230">
        <v>0</v>
      </c>
      <c r="I199" s="267">
        <v>153264.88</v>
      </c>
      <c r="J199" s="230">
        <v>0</v>
      </c>
      <c r="K199" s="267">
        <v>153264.88</v>
      </c>
      <c r="L199" s="230">
        <v>0</v>
      </c>
      <c r="M199" s="229"/>
      <c r="N199" s="8"/>
      <c r="O199" s="8"/>
      <c r="P199" s="8"/>
    </row>
    <row r="200" spans="1:16" ht="39.75" customHeight="1">
      <c r="A200" s="540">
        <v>2401010008</v>
      </c>
      <c r="B200" s="541"/>
      <c r="C200" s="538" t="s">
        <v>572</v>
      </c>
      <c r="D200" s="539"/>
      <c r="E200" s="230">
        <v>0</v>
      </c>
      <c r="F200" s="230">
        <v>0</v>
      </c>
      <c r="G200" s="267">
        <v>21643.09</v>
      </c>
      <c r="H200" s="230">
        <v>0</v>
      </c>
      <c r="I200" s="267">
        <v>650725.19</v>
      </c>
      <c r="J200" s="230">
        <v>0</v>
      </c>
      <c r="K200" s="267">
        <v>650725.19</v>
      </c>
      <c r="L200" s="230">
        <v>0</v>
      </c>
      <c r="M200" s="229"/>
      <c r="N200" s="8"/>
      <c r="O200" s="8"/>
      <c r="P200" s="8"/>
    </row>
    <row r="201" spans="1:16" ht="26.25" customHeight="1">
      <c r="A201" s="540">
        <v>2401010009</v>
      </c>
      <c r="B201" s="541"/>
      <c r="C201" s="538" t="s">
        <v>573</v>
      </c>
      <c r="D201" s="539"/>
      <c r="E201" s="230">
        <v>0</v>
      </c>
      <c r="F201" s="230">
        <v>0</v>
      </c>
      <c r="G201" s="267">
        <v>110199.06</v>
      </c>
      <c r="H201" s="230">
        <v>0</v>
      </c>
      <c r="I201" s="267">
        <v>1056912.99</v>
      </c>
      <c r="J201" s="230">
        <v>0</v>
      </c>
      <c r="K201" s="267">
        <v>1056912.99</v>
      </c>
      <c r="L201" s="230">
        <v>0</v>
      </c>
      <c r="M201" s="229"/>
      <c r="N201" s="8"/>
      <c r="O201" s="8"/>
      <c r="P201" s="8"/>
    </row>
    <row r="202" spans="1:16" ht="78.75" customHeight="1">
      <c r="A202" s="540">
        <v>2401010010</v>
      </c>
      <c r="B202" s="541"/>
      <c r="C202" s="538" t="s">
        <v>574</v>
      </c>
      <c r="D202" s="539"/>
      <c r="E202" s="230">
        <v>0</v>
      </c>
      <c r="F202" s="230">
        <v>0</v>
      </c>
      <c r="G202" s="267">
        <v>89296.8</v>
      </c>
      <c r="H202" s="230">
        <v>0</v>
      </c>
      <c r="I202" s="267">
        <v>652214.41</v>
      </c>
      <c r="J202" s="230">
        <v>0</v>
      </c>
      <c r="K202" s="267">
        <v>652214.41</v>
      </c>
      <c r="L202" s="230">
        <v>0</v>
      </c>
      <c r="M202" s="229"/>
      <c r="N202" s="8"/>
      <c r="O202" s="8"/>
      <c r="P202" s="8"/>
    </row>
    <row r="203" spans="1:16" ht="39.75" customHeight="1">
      <c r="A203" s="540">
        <v>2401010011</v>
      </c>
      <c r="B203" s="541"/>
      <c r="C203" s="538" t="s">
        <v>575</v>
      </c>
      <c r="D203" s="539"/>
      <c r="E203" s="230">
        <v>0</v>
      </c>
      <c r="F203" s="230">
        <v>0</v>
      </c>
      <c r="G203" s="267">
        <v>6207.55</v>
      </c>
      <c r="H203" s="230">
        <v>0</v>
      </c>
      <c r="I203" s="267">
        <v>72728.84</v>
      </c>
      <c r="J203" s="230">
        <v>0</v>
      </c>
      <c r="K203" s="267">
        <v>72728.84</v>
      </c>
      <c r="L203" s="230">
        <v>0</v>
      </c>
      <c r="M203" s="229"/>
      <c r="N203" s="8"/>
      <c r="O203" s="8"/>
      <c r="P203" s="8"/>
    </row>
    <row r="204" spans="1:16" ht="26.25" customHeight="1">
      <c r="A204" s="540">
        <v>2401010013</v>
      </c>
      <c r="B204" s="541"/>
      <c r="C204" s="538" t="s">
        <v>576</v>
      </c>
      <c r="D204" s="539"/>
      <c r="E204" s="230">
        <v>0</v>
      </c>
      <c r="F204" s="230">
        <v>0</v>
      </c>
      <c r="G204" s="230">
        <v>-787.78</v>
      </c>
      <c r="H204" s="230">
        <v>0</v>
      </c>
      <c r="I204" s="267">
        <v>8806.73</v>
      </c>
      <c r="J204" s="230">
        <v>0</v>
      </c>
      <c r="K204" s="267">
        <v>8806.73</v>
      </c>
      <c r="L204" s="230">
        <v>0</v>
      </c>
      <c r="M204" s="229"/>
      <c r="N204" s="8"/>
      <c r="O204" s="8"/>
      <c r="P204" s="8"/>
    </row>
    <row r="205" spans="1:16" ht="52.5" customHeight="1">
      <c r="A205" s="540">
        <v>2401010014</v>
      </c>
      <c r="B205" s="541"/>
      <c r="C205" s="538" t="s">
        <v>577</v>
      </c>
      <c r="D205" s="539"/>
      <c r="E205" s="230">
        <v>0</v>
      </c>
      <c r="F205" s="230">
        <v>0</v>
      </c>
      <c r="G205" s="267">
        <v>12966.72</v>
      </c>
      <c r="H205" s="230">
        <v>0</v>
      </c>
      <c r="I205" s="267">
        <v>92724.35</v>
      </c>
      <c r="J205" s="230">
        <v>0</v>
      </c>
      <c r="K205" s="267">
        <v>92724.35</v>
      </c>
      <c r="L205" s="230">
        <v>0</v>
      </c>
      <c r="M205" s="229"/>
      <c r="N205" s="8"/>
      <c r="O205" s="8"/>
      <c r="P205" s="8"/>
    </row>
    <row r="206" spans="1:16" ht="26.25" customHeight="1">
      <c r="A206" s="540">
        <v>2401010015</v>
      </c>
      <c r="B206" s="541"/>
      <c r="C206" s="538" t="s">
        <v>578</v>
      </c>
      <c r="D206" s="539"/>
      <c r="E206" s="230">
        <v>0</v>
      </c>
      <c r="F206" s="230">
        <v>0</v>
      </c>
      <c r="G206" s="267">
        <v>44791.49</v>
      </c>
      <c r="H206" s="230">
        <v>0</v>
      </c>
      <c r="I206" s="267">
        <v>535182.12</v>
      </c>
      <c r="J206" s="230">
        <v>0</v>
      </c>
      <c r="K206" s="267">
        <v>535182.12</v>
      </c>
      <c r="L206" s="230">
        <v>0</v>
      </c>
      <c r="M206" s="229"/>
      <c r="N206" s="8"/>
      <c r="O206" s="8"/>
      <c r="P206" s="8"/>
    </row>
    <row r="207" spans="1:16" ht="12.75" customHeight="1">
      <c r="A207" s="540">
        <v>2401010016</v>
      </c>
      <c r="B207" s="541"/>
      <c r="C207" s="538" t="s">
        <v>579</v>
      </c>
      <c r="D207" s="539"/>
      <c r="E207" s="230">
        <v>0</v>
      </c>
      <c r="F207" s="230">
        <v>0</v>
      </c>
      <c r="G207" s="267">
        <v>11912.65</v>
      </c>
      <c r="H207" s="230">
        <v>0</v>
      </c>
      <c r="I207" s="267">
        <v>97172.4</v>
      </c>
      <c r="J207" s="230">
        <v>0</v>
      </c>
      <c r="K207" s="267">
        <v>97172.4</v>
      </c>
      <c r="L207" s="230">
        <v>0</v>
      </c>
      <c r="M207" s="229"/>
      <c r="N207" s="8"/>
      <c r="O207" s="8"/>
      <c r="P207" s="8"/>
    </row>
    <row r="208" spans="1:16" ht="39.75" customHeight="1">
      <c r="A208" s="540">
        <v>2401010017</v>
      </c>
      <c r="B208" s="541"/>
      <c r="C208" s="538" t="s">
        <v>580</v>
      </c>
      <c r="D208" s="539"/>
      <c r="E208" s="230">
        <v>0</v>
      </c>
      <c r="F208" s="230">
        <v>0</v>
      </c>
      <c r="G208" s="230">
        <v>254.66</v>
      </c>
      <c r="H208" s="230">
        <v>0</v>
      </c>
      <c r="I208" s="267">
        <v>4738.59</v>
      </c>
      <c r="J208" s="230">
        <v>0</v>
      </c>
      <c r="K208" s="267">
        <v>4738.59</v>
      </c>
      <c r="L208" s="230">
        <v>0</v>
      </c>
      <c r="M208" s="229"/>
      <c r="N208" s="8"/>
      <c r="O208" s="8"/>
      <c r="P208" s="8"/>
    </row>
    <row r="209" spans="1:16" ht="39.75" customHeight="1">
      <c r="A209" s="540">
        <v>2401010018</v>
      </c>
      <c r="B209" s="541"/>
      <c r="C209" s="538" t="s">
        <v>581</v>
      </c>
      <c r="D209" s="539"/>
      <c r="E209" s="230">
        <v>0</v>
      </c>
      <c r="F209" s="230">
        <v>0</v>
      </c>
      <c r="G209" s="267">
        <v>63219.58</v>
      </c>
      <c r="H209" s="230">
        <v>0</v>
      </c>
      <c r="I209" s="267">
        <v>434576.63</v>
      </c>
      <c r="J209" s="230">
        <v>0</v>
      </c>
      <c r="K209" s="267">
        <v>434576.63</v>
      </c>
      <c r="L209" s="230">
        <v>0</v>
      </c>
      <c r="M209" s="229"/>
      <c r="N209" s="8"/>
      <c r="O209" s="8"/>
      <c r="P209" s="8"/>
    </row>
    <row r="210" spans="1:16" ht="26.25" customHeight="1">
      <c r="A210" s="540">
        <v>2401010019</v>
      </c>
      <c r="B210" s="541"/>
      <c r="C210" s="538" t="s">
        <v>582</v>
      </c>
      <c r="D210" s="539"/>
      <c r="E210" s="230">
        <v>0</v>
      </c>
      <c r="F210" s="230">
        <v>0</v>
      </c>
      <c r="G210" s="267">
        <v>19053.2</v>
      </c>
      <c r="H210" s="230">
        <v>0</v>
      </c>
      <c r="I210" s="267">
        <v>62279.97</v>
      </c>
      <c r="J210" s="230">
        <v>0</v>
      </c>
      <c r="K210" s="267">
        <v>62279.97</v>
      </c>
      <c r="L210" s="230">
        <v>0</v>
      </c>
      <c r="M210" s="229"/>
      <c r="N210" s="8"/>
      <c r="O210" s="8"/>
      <c r="P210" s="8"/>
    </row>
    <row r="211" spans="1:16" ht="26.25" customHeight="1">
      <c r="A211" s="540">
        <v>2401010020</v>
      </c>
      <c r="B211" s="541"/>
      <c r="C211" s="538" t="s">
        <v>583</v>
      </c>
      <c r="D211" s="539"/>
      <c r="E211" s="230">
        <v>0</v>
      </c>
      <c r="F211" s="230">
        <v>0</v>
      </c>
      <c r="G211" s="267">
        <v>13826.57</v>
      </c>
      <c r="H211" s="230">
        <v>0</v>
      </c>
      <c r="I211" s="267">
        <v>201146.16</v>
      </c>
      <c r="J211" s="230">
        <v>0</v>
      </c>
      <c r="K211" s="267">
        <v>201146.16</v>
      </c>
      <c r="L211" s="230">
        <v>0</v>
      </c>
      <c r="M211" s="229"/>
      <c r="N211" s="8"/>
      <c r="O211" s="8"/>
      <c r="P211" s="8"/>
    </row>
    <row r="212" spans="1:16" ht="52.5" customHeight="1">
      <c r="A212" s="540">
        <v>2401010021</v>
      </c>
      <c r="B212" s="541"/>
      <c r="C212" s="538" t="s">
        <v>584</v>
      </c>
      <c r="D212" s="539"/>
      <c r="E212" s="230">
        <v>0</v>
      </c>
      <c r="F212" s="230">
        <v>0</v>
      </c>
      <c r="G212" s="267">
        <v>2254.34</v>
      </c>
      <c r="H212" s="230">
        <v>0</v>
      </c>
      <c r="I212" s="267">
        <v>102924.89</v>
      </c>
      <c r="J212" s="230">
        <v>0</v>
      </c>
      <c r="K212" s="267">
        <v>102924.89</v>
      </c>
      <c r="L212" s="230">
        <v>0</v>
      </c>
      <c r="M212" s="229"/>
      <c r="N212" s="8"/>
      <c r="O212" s="8"/>
      <c r="P212" s="8"/>
    </row>
    <row r="213" spans="1:16" ht="39.75" customHeight="1">
      <c r="A213" s="540">
        <v>2401010022</v>
      </c>
      <c r="B213" s="541"/>
      <c r="C213" s="538" t="s">
        <v>585</v>
      </c>
      <c r="D213" s="539"/>
      <c r="E213" s="230">
        <v>0</v>
      </c>
      <c r="F213" s="230">
        <v>0</v>
      </c>
      <c r="G213" s="267">
        <v>1844.15</v>
      </c>
      <c r="H213" s="230">
        <v>0</v>
      </c>
      <c r="I213" s="267">
        <v>11759.8</v>
      </c>
      <c r="J213" s="230">
        <v>0</v>
      </c>
      <c r="K213" s="267">
        <v>11759.8</v>
      </c>
      <c r="L213" s="230">
        <v>0</v>
      </c>
      <c r="M213" s="229"/>
      <c r="N213" s="8"/>
      <c r="O213" s="8"/>
      <c r="P213" s="8"/>
    </row>
    <row r="214" spans="1:16" ht="52.5" customHeight="1">
      <c r="A214" s="540">
        <v>2401010023</v>
      </c>
      <c r="B214" s="541"/>
      <c r="C214" s="538" t="s">
        <v>586</v>
      </c>
      <c r="D214" s="539"/>
      <c r="E214" s="230">
        <v>0</v>
      </c>
      <c r="F214" s="230">
        <v>0</v>
      </c>
      <c r="G214" s="267">
        <v>1602.3</v>
      </c>
      <c r="H214" s="230">
        <v>0</v>
      </c>
      <c r="I214" s="267">
        <v>11613.95</v>
      </c>
      <c r="J214" s="230">
        <v>0</v>
      </c>
      <c r="K214" s="267">
        <v>11613.95</v>
      </c>
      <c r="L214" s="230">
        <v>0</v>
      </c>
      <c r="M214" s="229"/>
      <c r="N214" s="8"/>
      <c r="O214" s="8"/>
      <c r="P214" s="8"/>
    </row>
    <row r="215" spans="1:16" ht="26.25" customHeight="1">
      <c r="A215" s="540">
        <v>2401010024</v>
      </c>
      <c r="B215" s="541"/>
      <c r="C215" s="538" t="s">
        <v>587</v>
      </c>
      <c r="D215" s="539"/>
      <c r="E215" s="230">
        <v>0</v>
      </c>
      <c r="F215" s="230">
        <v>0</v>
      </c>
      <c r="G215" s="230">
        <v>0</v>
      </c>
      <c r="H215" s="230">
        <v>0</v>
      </c>
      <c r="I215" s="267">
        <v>66195.04</v>
      </c>
      <c r="J215" s="230">
        <v>0</v>
      </c>
      <c r="K215" s="267">
        <v>66195.04</v>
      </c>
      <c r="L215" s="230">
        <v>0</v>
      </c>
      <c r="M215" s="229"/>
      <c r="N215" s="8"/>
      <c r="O215" s="8"/>
      <c r="P215" s="8"/>
    </row>
    <row r="216" spans="1:16" ht="66" customHeight="1">
      <c r="A216" s="540">
        <v>2401010025</v>
      </c>
      <c r="B216" s="541"/>
      <c r="C216" s="538" t="s">
        <v>588</v>
      </c>
      <c r="D216" s="539"/>
      <c r="E216" s="230">
        <v>0</v>
      </c>
      <c r="F216" s="230">
        <v>0</v>
      </c>
      <c r="G216" s="267">
        <v>118439.4</v>
      </c>
      <c r="H216" s="230">
        <v>0</v>
      </c>
      <c r="I216" s="267">
        <v>962339.2</v>
      </c>
      <c r="J216" s="230">
        <v>0</v>
      </c>
      <c r="K216" s="267">
        <v>962339.2</v>
      </c>
      <c r="L216" s="230">
        <v>0</v>
      </c>
      <c r="M216" s="229"/>
      <c r="N216" s="8"/>
      <c r="O216" s="8"/>
      <c r="P216" s="8"/>
    </row>
    <row r="217" spans="1:16" ht="39.75" customHeight="1">
      <c r="A217" s="540">
        <v>2401010026</v>
      </c>
      <c r="B217" s="541"/>
      <c r="C217" s="538" t="s">
        <v>589</v>
      </c>
      <c r="D217" s="539"/>
      <c r="E217" s="230">
        <v>0</v>
      </c>
      <c r="F217" s="230">
        <v>0</v>
      </c>
      <c r="G217" s="267">
        <v>25161.67</v>
      </c>
      <c r="H217" s="230">
        <v>0</v>
      </c>
      <c r="I217" s="267">
        <v>384002.7</v>
      </c>
      <c r="J217" s="230">
        <v>0</v>
      </c>
      <c r="K217" s="267">
        <v>384002.7</v>
      </c>
      <c r="L217" s="230">
        <v>0</v>
      </c>
      <c r="M217" s="229"/>
      <c r="N217" s="8"/>
      <c r="O217" s="8"/>
      <c r="P217" s="8"/>
    </row>
    <row r="218" spans="1:16" ht="39.75" customHeight="1">
      <c r="A218" s="540">
        <v>2401010027</v>
      </c>
      <c r="B218" s="541"/>
      <c r="C218" s="538" t="s">
        <v>590</v>
      </c>
      <c r="D218" s="539"/>
      <c r="E218" s="230">
        <v>0</v>
      </c>
      <c r="F218" s="230">
        <v>0</v>
      </c>
      <c r="G218" s="267">
        <v>67813.51</v>
      </c>
      <c r="H218" s="230">
        <v>0</v>
      </c>
      <c r="I218" s="267">
        <v>646664.92</v>
      </c>
      <c r="J218" s="230">
        <v>0</v>
      </c>
      <c r="K218" s="267">
        <v>646664.92</v>
      </c>
      <c r="L218" s="230">
        <v>0</v>
      </c>
      <c r="M218" s="229"/>
      <c r="N218" s="8"/>
      <c r="O218" s="8"/>
      <c r="P218" s="8"/>
    </row>
    <row r="219" spans="1:16" ht="39.75" customHeight="1">
      <c r="A219" s="540">
        <v>2401010030</v>
      </c>
      <c r="B219" s="541"/>
      <c r="C219" s="538" t="s">
        <v>591</v>
      </c>
      <c r="D219" s="539"/>
      <c r="E219" s="230">
        <v>0</v>
      </c>
      <c r="F219" s="230">
        <v>0</v>
      </c>
      <c r="G219" s="267">
        <v>2039.42</v>
      </c>
      <c r="H219" s="230">
        <v>0</v>
      </c>
      <c r="I219" s="267">
        <v>19955.59</v>
      </c>
      <c r="J219" s="230">
        <v>0</v>
      </c>
      <c r="K219" s="267">
        <v>19955.59</v>
      </c>
      <c r="L219" s="230">
        <v>0</v>
      </c>
      <c r="M219" s="229"/>
      <c r="N219" s="8"/>
      <c r="O219" s="8"/>
      <c r="P219" s="8"/>
    </row>
    <row r="220" spans="1:16" ht="26.25" customHeight="1">
      <c r="A220" s="540">
        <v>2401010031</v>
      </c>
      <c r="B220" s="541"/>
      <c r="C220" s="538" t="s">
        <v>592</v>
      </c>
      <c r="D220" s="539"/>
      <c r="E220" s="230">
        <v>0</v>
      </c>
      <c r="F220" s="230">
        <v>0</v>
      </c>
      <c r="G220" s="267">
        <v>2774.48</v>
      </c>
      <c r="H220" s="230">
        <v>0</v>
      </c>
      <c r="I220" s="267">
        <v>13657.12</v>
      </c>
      <c r="J220" s="230">
        <v>0</v>
      </c>
      <c r="K220" s="267">
        <v>13657.12</v>
      </c>
      <c r="L220" s="230">
        <v>0</v>
      </c>
      <c r="M220" s="229"/>
      <c r="N220" s="8"/>
      <c r="O220" s="8"/>
      <c r="P220" s="8"/>
    </row>
    <row r="221" spans="1:16" ht="52.5" customHeight="1">
      <c r="A221" s="540">
        <v>2401010032</v>
      </c>
      <c r="B221" s="541"/>
      <c r="C221" s="538" t="s">
        <v>593</v>
      </c>
      <c r="D221" s="539"/>
      <c r="E221" s="230">
        <v>0</v>
      </c>
      <c r="F221" s="230">
        <v>0</v>
      </c>
      <c r="G221" s="230">
        <v>279.89</v>
      </c>
      <c r="H221" s="230">
        <v>0</v>
      </c>
      <c r="I221" s="267">
        <v>18035.72</v>
      </c>
      <c r="J221" s="230">
        <v>0</v>
      </c>
      <c r="K221" s="267">
        <v>18035.72</v>
      </c>
      <c r="L221" s="230">
        <v>0</v>
      </c>
      <c r="M221" s="229"/>
      <c r="N221" s="8"/>
      <c r="O221" s="8"/>
      <c r="P221" s="8"/>
    </row>
    <row r="222" spans="1:16" ht="39.75" customHeight="1">
      <c r="A222" s="540">
        <v>2401010040</v>
      </c>
      <c r="B222" s="541"/>
      <c r="C222" s="538" t="s">
        <v>594</v>
      </c>
      <c r="D222" s="539"/>
      <c r="E222" s="230">
        <v>0</v>
      </c>
      <c r="F222" s="230">
        <v>0</v>
      </c>
      <c r="G222" s="267">
        <v>31021.7</v>
      </c>
      <c r="H222" s="230">
        <v>0</v>
      </c>
      <c r="I222" s="267">
        <v>289598.94</v>
      </c>
      <c r="J222" s="230">
        <v>0</v>
      </c>
      <c r="K222" s="267">
        <v>289598.94</v>
      </c>
      <c r="L222" s="230">
        <v>0</v>
      </c>
      <c r="M222" s="229"/>
      <c r="N222" s="8"/>
      <c r="O222" s="8"/>
      <c r="P222" s="8"/>
    </row>
    <row r="223" spans="1:16" ht="52.5" customHeight="1">
      <c r="A223" s="540">
        <v>2401010048</v>
      </c>
      <c r="B223" s="541"/>
      <c r="C223" s="538" t="s">
        <v>595</v>
      </c>
      <c r="D223" s="539"/>
      <c r="E223" s="230">
        <v>0</v>
      </c>
      <c r="F223" s="230">
        <v>0</v>
      </c>
      <c r="G223" s="267">
        <v>5172.06</v>
      </c>
      <c r="H223" s="230">
        <v>0</v>
      </c>
      <c r="I223" s="267">
        <v>37833.2</v>
      </c>
      <c r="J223" s="230">
        <v>0</v>
      </c>
      <c r="K223" s="267">
        <v>37833.2</v>
      </c>
      <c r="L223" s="230">
        <v>0</v>
      </c>
      <c r="M223" s="229"/>
      <c r="N223" s="8"/>
      <c r="O223" s="8"/>
      <c r="P223" s="8"/>
    </row>
    <row r="224" spans="1:16" ht="26.25" customHeight="1">
      <c r="A224" s="540">
        <v>2401010055</v>
      </c>
      <c r="B224" s="541"/>
      <c r="C224" s="538" t="s">
        <v>596</v>
      </c>
      <c r="D224" s="539"/>
      <c r="E224" s="230">
        <v>0</v>
      </c>
      <c r="F224" s="230">
        <v>0</v>
      </c>
      <c r="G224" s="267">
        <v>144185.02</v>
      </c>
      <c r="H224" s="230">
        <v>0</v>
      </c>
      <c r="I224" s="267">
        <v>1228068.58</v>
      </c>
      <c r="J224" s="230">
        <v>0</v>
      </c>
      <c r="K224" s="267">
        <v>1228068.58</v>
      </c>
      <c r="L224" s="230">
        <v>0</v>
      </c>
      <c r="M224" s="229"/>
      <c r="N224" s="8"/>
      <c r="O224" s="8"/>
      <c r="P224" s="8"/>
    </row>
    <row r="225" spans="1:16" ht="66" customHeight="1">
      <c r="A225" s="540">
        <v>240105</v>
      </c>
      <c r="B225" s="541"/>
      <c r="C225" s="538" t="s">
        <v>597</v>
      </c>
      <c r="D225" s="539"/>
      <c r="E225" s="230">
        <v>0</v>
      </c>
      <c r="F225" s="230">
        <v>0</v>
      </c>
      <c r="G225" s="267">
        <v>133193.5</v>
      </c>
      <c r="H225" s="230">
        <v>0</v>
      </c>
      <c r="I225" s="267">
        <v>636406.4</v>
      </c>
      <c r="J225" s="230">
        <v>0</v>
      </c>
      <c r="K225" s="267">
        <v>636406.4</v>
      </c>
      <c r="L225" s="230">
        <v>0</v>
      </c>
      <c r="M225" s="229"/>
      <c r="N225" s="8"/>
      <c r="O225" s="8"/>
      <c r="P225" s="8"/>
    </row>
    <row r="226" spans="1:16" ht="39.75" customHeight="1">
      <c r="A226" s="540">
        <v>2401050001</v>
      </c>
      <c r="B226" s="541"/>
      <c r="C226" s="538" t="s">
        <v>598</v>
      </c>
      <c r="D226" s="539"/>
      <c r="E226" s="230">
        <v>0</v>
      </c>
      <c r="F226" s="230">
        <v>0</v>
      </c>
      <c r="G226" s="267">
        <v>133193.5</v>
      </c>
      <c r="H226" s="230">
        <v>0</v>
      </c>
      <c r="I226" s="267">
        <v>636406.4</v>
      </c>
      <c r="J226" s="230">
        <v>0</v>
      </c>
      <c r="K226" s="267">
        <v>636406.4</v>
      </c>
      <c r="L226" s="230">
        <v>0</v>
      </c>
      <c r="M226" s="229"/>
      <c r="N226" s="8"/>
      <c r="O226" s="8"/>
      <c r="P226" s="8"/>
    </row>
    <row r="227" spans="1:16" ht="66" customHeight="1">
      <c r="A227" s="540">
        <v>240110</v>
      </c>
      <c r="B227" s="541"/>
      <c r="C227" s="538" t="s">
        <v>599</v>
      </c>
      <c r="D227" s="539"/>
      <c r="E227" s="230">
        <v>0</v>
      </c>
      <c r="F227" s="230">
        <v>0</v>
      </c>
      <c r="G227" s="267">
        <v>1135699.02</v>
      </c>
      <c r="H227" s="230">
        <v>0</v>
      </c>
      <c r="I227" s="267">
        <v>12669886.56</v>
      </c>
      <c r="J227" s="230">
        <v>0</v>
      </c>
      <c r="K227" s="267">
        <v>12669886.56</v>
      </c>
      <c r="L227" s="230">
        <v>0</v>
      </c>
      <c r="M227" s="229"/>
      <c r="N227" s="8"/>
      <c r="O227" s="8"/>
      <c r="P227" s="8"/>
    </row>
    <row r="228" spans="1:16" ht="39.75" customHeight="1">
      <c r="A228" s="540">
        <v>2401100001</v>
      </c>
      <c r="B228" s="541"/>
      <c r="C228" s="538" t="s">
        <v>599</v>
      </c>
      <c r="D228" s="539"/>
      <c r="E228" s="230">
        <v>0</v>
      </c>
      <c r="F228" s="230">
        <v>0</v>
      </c>
      <c r="G228" s="267">
        <v>1135699.02</v>
      </c>
      <c r="H228" s="230">
        <v>0</v>
      </c>
      <c r="I228" s="267">
        <v>12669886.56</v>
      </c>
      <c r="J228" s="230">
        <v>0</v>
      </c>
      <c r="K228" s="267">
        <v>12669886.56</v>
      </c>
      <c r="L228" s="230">
        <v>0</v>
      </c>
      <c r="M228" s="229"/>
      <c r="N228" s="8"/>
      <c r="O228" s="8"/>
      <c r="P228" s="8"/>
    </row>
    <row r="229" spans="1:16" ht="26.25" customHeight="1">
      <c r="A229" s="540">
        <v>240120</v>
      </c>
      <c r="B229" s="541"/>
      <c r="C229" s="538" t="s">
        <v>600</v>
      </c>
      <c r="D229" s="539"/>
      <c r="E229" s="230">
        <v>0</v>
      </c>
      <c r="F229" s="230">
        <v>0</v>
      </c>
      <c r="G229" s="267">
        <v>14696.5</v>
      </c>
      <c r="H229" s="230">
        <v>0</v>
      </c>
      <c r="I229" s="267">
        <v>363329.61</v>
      </c>
      <c r="J229" s="230">
        <v>0</v>
      </c>
      <c r="K229" s="267">
        <v>363329.61</v>
      </c>
      <c r="L229" s="230">
        <v>0</v>
      </c>
      <c r="M229" s="229"/>
      <c r="N229" s="8"/>
      <c r="O229" s="8"/>
      <c r="P229" s="8"/>
    </row>
    <row r="230" spans="1:16" ht="39.75" customHeight="1">
      <c r="A230" s="540">
        <v>2401200001</v>
      </c>
      <c r="B230" s="541"/>
      <c r="C230" s="538" t="s">
        <v>601</v>
      </c>
      <c r="D230" s="539"/>
      <c r="E230" s="230">
        <v>0</v>
      </c>
      <c r="F230" s="230">
        <v>0</v>
      </c>
      <c r="G230" s="230">
        <v>0</v>
      </c>
      <c r="H230" s="230">
        <v>0</v>
      </c>
      <c r="I230" s="267">
        <v>189075.53</v>
      </c>
      <c r="J230" s="230">
        <v>0</v>
      </c>
      <c r="K230" s="267">
        <v>189075.53</v>
      </c>
      <c r="L230" s="230">
        <v>0</v>
      </c>
      <c r="M230" s="229"/>
      <c r="N230" s="8"/>
      <c r="O230" s="8"/>
      <c r="P230" s="8"/>
    </row>
    <row r="231" spans="1:16" ht="26.25" customHeight="1">
      <c r="A231" s="540">
        <v>2401200002</v>
      </c>
      <c r="B231" s="541"/>
      <c r="C231" s="538" t="s">
        <v>602</v>
      </c>
      <c r="D231" s="539"/>
      <c r="E231" s="230">
        <v>0</v>
      </c>
      <c r="F231" s="230">
        <v>0</v>
      </c>
      <c r="G231" s="267">
        <v>14696.5</v>
      </c>
      <c r="H231" s="230">
        <v>0</v>
      </c>
      <c r="I231" s="267">
        <v>174254.08</v>
      </c>
      <c r="J231" s="230">
        <v>0</v>
      </c>
      <c r="K231" s="267">
        <v>174254.08</v>
      </c>
      <c r="L231" s="230">
        <v>0</v>
      </c>
      <c r="M231" s="229"/>
      <c r="N231" s="8"/>
      <c r="O231" s="8"/>
      <c r="P231" s="8"/>
    </row>
    <row r="232" spans="1:16" ht="52.5" customHeight="1">
      <c r="A232" s="540">
        <v>240130</v>
      </c>
      <c r="B232" s="541"/>
      <c r="C232" s="538" t="s">
        <v>603</v>
      </c>
      <c r="D232" s="539"/>
      <c r="E232" s="230">
        <v>0</v>
      </c>
      <c r="F232" s="230">
        <v>0</v>
      </c>
      <c r="G232" s="267">
        <v>3501.58</v>
      </c>
      <c r="H232" s="230">
        <v>0</v>
      </c>
      <c r="I232" s="267">
        <v>10219.01</v>
      </c>
      <c r="J232" s="230">
        <v>0</v>
      </c>
      <c r="K232" s="267">
        <v>10219.01</v>
      </c>
      <c r="L232" s="230">
        <v>0</v>
      </c>
      <c r="M232" s="229"/>
      <c r="N232" s="8"/>
      <c r="O232" s="8"/>
      <c r="P232" s="8"/>
    </row>
    <row r="233" spans="1:16" ht="92.25" customHeight="1">
      <c r="A233" s="540">
        <v>2401300002</v>
      </c>
      <c r="B233" s="541"/>
      <c r="C233" s="538" t="s">
        <v>604</v>
      </c>
      <c r="D233" s="539"/>
      <c r="E233" s="230">
        <v>0</v>
      </c>
      <c r="F233" s="230">
        <v>0</v>
      </c>
      <c r="G233" s="267">
        <v>3501.58</v>
      </c>
      <c r="H233" s="230">
        <v>0</v>
      </c>
      <c r="I233" s="267">
        <v>10219.01</v>
      </c>
      <c r="J233" s="230">
        <v>0</v>
      </c>
      <c r="K233" s="267">
        <v>10219.01</v>
      </c>
      <c r="L233" s="230">
        <v>0</v>
      </c>
      <c r="M233" s="229"/>
      <c r="N233" s="8"/>
      <c r="O233" s="8"/>
      <c r="P233" s="8"/>
    </row>
    <row r="234" spans="1:16" ht="39.75" customHeight="1">
      <c r="A234" s="540">
        <v>240140</v>
      </c>
      <c r="B234" s="541"/>
      <c r="C234" s="538" t="s">
        <v>605</v>
      </c>
      <c r="D234" s="539"/>
      <c r="E234" s="230">
        <v>0</v>
      </c>
      <c r="F234" s="230">
        <v>0</v>
      </c>
      <c r="G234" s="267">
        <v>77264.99</v>
      </c>
      <c r="H234" s="230">
        <v>0</v>
      </c>
      <c r="I234" s="267">
        <v>669206.81</v>
      </c>
      <c r="J234" s="230">
        <v>0</v>
      </c>
      <c r="K234" s="267">
        <v>669206.81</v>
      </c>
      <c r="L234" s="230">
        <v>0</v>
      </c>
      <c r="M234" s="229"/>
      <c r="N234" s="8"/>
      <c r="O234" s="8"/>
      <c r="P234" s="8"/>
    </row>
    <row r="235" spans="1:16" ht="39.75" customHeight="1">
      <c r="A235" s="540">
        <v>2401400001</v>
      </c>
      <c r="B235" s="541"/>
      <c r="C235" s="538" t="s">
        <v>605</v>
      </c>
      <c r="D235" s="539"/>
      <c r="E235" s="230">
        <v>0</v>
      </c>
      <c r="F235" s="230">
        <v>0</v>
      </c>
      <c r="G235" s="267">
        <v>77264.99</v>
      </c>
      <c r="H235" s="230">
        <v>0</v>
      </c>
      <c r="I235" s="267">
        <v>669206.81</v>
      </c>
      <c r="J235" s="230">
        <v>0</v>
      </c>
      <c r="K235" s="267">
        <v>669206.81</v>
      </c>
      <c r="L235" s="230">
        <v>0</v>
      </c>
      <c r="M235" s="229"/>
      <c r="N235" s="8"/>
      <c r="O235" s="8"/>
      <c r="P235" s="8"/>
    </row>
    <row r="236" spans="1:16" ht="66" customHeight="1">
      <c r="A236" s="540">
        <v>240150</v>
      </c>
      <c r="B236" s="541"/>
      <c r="C236" s="538" t="s">
        <v>606</v>
      </c>
      <c r="D236" s="539"/>
      <c r="E236" s="230">
        <v>0</v>
      </c>
      <c r="F236" s="230">
        <v>0</v>
      </c>
      <c r="G236" s="267">
        <v>1269335.85</v>
      </c>
      <c r="H236" s="230">
        <v>0</v>
      </c>
      <c r="I236" s="267">
        <v>4003232.53</v>
      </c>
      <c r="J236" s="230">
        <v>0</v>
      </c>
      <c r="K236" s="267">
        <v>4003232.53</v>
      </c>
      <c r="L236" s="230">
        <v>0</v>
      </c>
      <c r="M236" s="229"/>
      <c r="N236" s="8"/>
      <c r="O236" s="8"/>
      <c r="P236" s="8"/>
    </row>
    <row r="237" spans="1:16" ht="39.75" customHeight="1">
      <c r="A237" s="540">
        <v>2401500001</v>
      </c>
      <c r="B237" s="541"/>
      <c r="C237" s="538" t="s">
        <v>607</v>
      </c>
      <c r="D237" s="539"/>
      <c r="E237" s="230">
        <v>0</v>
      </c>
      <c r="F237" s="230">
        <v>0</v>
      </c>
      <c r="G237" s="267">
        <v>1269335.85</v>
      </c>
      <c r="H237" s="230">
        <v>0</v>
      </c>
      <c r="I237" s="267">
        <v>4003232.53</v>
      </c>
      <c r="J237" s="230">
        <v>0</v>
      </c>
      <c r="K237" s="267">
        <v>4003232.53</v>
      </c>
      <c r="L237" s="230">
        <v>0</v>
      </c>
      <c r="M237" s="229"/>
      <c r="N237" s="8"/>
      <c r="O237" s="8"/>
      <c r="P237" s="8"/>
    </row>
    <row r="238" spans="1:16" ht="39.75" customHeight="1">
      <c r="A238" s="540">
        <v>2490</v>
      </c>
      <c r="B238" s="541"/>
      <c r="C238" s="538" t="s">
        <v>608</v>
      </c>
      <c r="D238" s="539"/>
      <c r="E238" s="230">
        <v>0</v>
      </c>
      <c r="F238" s="230">
        <v>0</v>
      </c>
      <c r="G238" s="230">
        <v>0</v>
      </c>
      <c r="H238" s="267">
        <v>29582693.43</v>
      </c>
      <c r="I238" s="230">
        <v>0</v>
      </c>
      <c r="J238" s="267">
        <v>29582693.43</v>
      </c>
      <c r="K238" s="230">
        <v>0</v>
      </c>
      <c r="L238" s="267">
        <v>29582693.43</v>
      </c>
      <c r="M238" s="229"/>
      <c r="N238" s="8"/>
      <c r="O238" s="8"/>
      <c r="P238" s="8"/>
    </row>
    <row r="239" spans="1:16" ht="39.75" customHeight="1">
      <c r="A239" s="540">
        <v>249099</v>
      </c>
      <c r="B239" s="541"/>
      <c r="C239" s="538" t="s">
        <v>608</v>
      </c>
      <c r="D239" s="539"/>
      <c r="E239" s="230">
        <v>0</v>
      </c>
      <c r="F239" s="230">
        <v>0</v>
      </c>
      <c r="G239" s="230">
        <v>0</v>
      </c>
      <c r="H239" s="267">
        <v>29582693.43</v>
      </c>
      <c r="I239" s="230">
        <v>0</v>
      </c>
      <c r="J239" s="267">
        <v>29582693.43</v>
      </c>
      <c r="K239" s="230">
        <v>0</v>
      </c>
      <c r="L239" s="267">
        <v>29582693.43</v>
      </c>
      <c r="M239" s="229"/>
      <c r="N239" s="8"/>
      <c r="O239" s="8"/>
      <c r="P239" s="8"/>
    </row>
    <row r="240" spans="1:16" ht="39.75" customHeight="1">
      <c r="A240" s="540">
        <v>2490999999</v>
      </c>
      <c r="B240" s="541"/>
      <c r="C240" s="538" t="s">
        <v>608</v>
      </c>
      <c r="D240" s="539"/>
      <c r="E240" s="230">
        <v>0</v>
      </c>
      <c r="F240" s="230">
        <v>0</v>
      </c>
      <c r="G240" s="230">
        <v>0</v>
      </c>
      <c r="H240" s="267">
        <v>29582693.43</v>
      </c>
      <c r="I240" s="230">
        <v>0</v>
      </c>
      <c r="J240" s="267">
        <v>29582693.43</v>
      </c>
      <c r="K240" s="230">
        <v>0</v>
      </c>
      <c r="L240" s="267">
        <v>29582693.43</v>
      </c>
      <c r="M240" s="229"/>
      <c r="N240" s="8"/>
      <c r="O240" s="8"/>
      <c r="P240" s="8"/>
    </row>
    <row r="241" spans="1:16" ht="12.75" customHeight="1">
      <c r="A241" s="540">
        <v>25</v>
      </c>
      <c r="B241" s="541"/>
      <c r="C241" s="538" t="s">
        <v>24</v>
      </c>
      <c r="D241" s="539"/>
      <c r="E241" s="230">
        <v>0</v>
      </c>
      <c r="F241" s="230">
        <v>0</v>
      </c>
      <c r="G241" s="267">
        <v>848223.81</v>
      </c>
      <c r="H241" s="267">
        <v>7232944.22</v>
      </c>
      <c r="I241" s="267">
        <v>7232944.22</v>
      </c>
      <c r="J241" s="267">
        <v>7232944.22</v>
      </c>
      <c r="K241" s="230">
        <v>0</v>
      </c>
      <c r="L241" s="230">
        <v>0</v>
      </c>
      <c r="M241" s="229"/>
      <c r="N241" s="8"/>
      <c r="O241" s="8"/>
      <c r="P241" s="8"/>
    </row>
    <row r="242" spans="1:16" ht="39.75" customHeight="1">
      <c r="A242" s="540">
        <v>2500</v>
      </c>
      <c r="B242" s="541"/>
      <c r="C242" s="538" t="s">
        <v>609</v>
      </c>
      <c r="D242" s="539"/>
      <c r="E242" s="230">
        <v>0</v>
      </c>
      <c r="F242" s="230">
        <v>0</v>
      </c>
      <c r="G242" s="230">
        <v>0</v>
      </c>
      <c r="H242" s="230">
        <v>0</v>
      </c>
      <c r="I242" s="267">
        <v>251503.06</v>
      </c>
      <c r="J242" s="230">
        <v>0</v>
      </c>
      <c r="K242" s="267">
        <v>251503.06</v>
      </c>
      <c r="L242" s="230">
        <v>0</v>
      </c>
      <c r="M242" s="229"/>
      <c r="N242" s="8"/>
      <c r="O242" s="8"/>
      <c r="P242" s="8"/>
    </row>
    <row r="243" spans="1:16" ht="39.75" customHeight="1">
      <c r="A243" s="540">
        <v>250001</v>
      </c>
      <c r="B243" s="541"/>
      <c r="C243" s="538" t="s">
        <v>610</v>
      </c>
      <c r="D243" s="539"/>
      <c r="E243" s="230">
        <v>0</v>
      </c>
      <c r="F243" s="230">
        <v>0</v>
      </c>
      <c r="G243" s="230">
        <v>0</v>
      </c>
      <c r="H243" s="230">
        <v>0</v>
      </c>
      <c r="I243" s="267">
        <v>251503.06</v>
      </c>
      <c r="J243" s="230">
        <v>0</v>
      </c>
      <c r="K243" s="267">
        <v>251503.06</v>
      </c>
      <c r="L243" s="230">
        <v>0</v>
      </c>
      <c r="M243" s="229"/>
      <c r="N243" s="8"/>
      <c r="O243" s="8"/>
      <c r="P243" s="8"/>
    </row>
    <row r="244" spans="1:16" ht="52.5" customHeight="1">
      <c r="A244" s="540">
        <v>2500010031</v>
      </c>
      <c r="B244" s="541"/>
      <c r="C244" s="538" t="s">
        <v>611</v>
      </c>
      <c r="D244" s="539"/>
      <c r="E244" s="230">
        <v>0</v>
      </c>
      <c r="F244" s="230">
        <v>0</v>
      </c>
      <c r="G244" s="230">
        <v>0</v>
      </c>
      <c r="H244" s="230">
        <v>0</v>
      </c>
      <c r="I244" s="267">
        <v>150217.73</v>
      </c>
      <c r="J244" s="230">
        <v>0</v>
      </c>
      <c r="K244" s="267">
        <v>150217.73</v>
      </c>
      <c r="L244" s="230">
        <v>0</v>
      </c>
      <c r="M244" s="229"/>
      <c r="N244" s="8"/>
      <c r="O244" s="8"/>
      <c r="P244" s="8"/>
    </row>
    <row r="245" spans="1:16" ht="52.5" customHeight="1">
      <c r="A245" s="540">
        <v>2500010040</v>
      </c>
      <c r="B245" s="541"/>
      <c r="C245" s="538" t="s">
        <v>612</v>
      </c>
      <c r="D245" s="539"/>
      <c r="E245" s="230">
        <v>0</v>
      </c>
      <c r="F245" s="230">
        <v>0</v>
      </c>
      <c r="G245" s="230">
        <v>0</v>
      </c>
      <c r="H245" s="230">
        <v>0</v>
      </c>
      <c r="I245" s="267">
        <v>47777.09</v>
      </c>
      <c r="J245" s="230">
        <v>0</v>
      </c>
      <c r="K245" s="267">
        <v>47777.09</v>
      </c>
      <c r="L245" s="230">
        <v>0</v>
      </c>
      <c r="M245" s="229"/>
      <c r="N245" s="8"/>
      <c r="O245" s="8"/>
      <c r="P245" s="8"/>
    </row>
    <row r="246" spans="1:16" ht="39.75" customHeight="1">
      <c r="A246" s="540">
        <v>2500010055</v>
      </c>
      <c r="B246" s="541"/>
      <c r="C246" s="538" t="s">
        <v>613</v>
      </c>
      <c r="D246" s="539"/>
      <c r="E246" s="230">
        <v>0</v>
      </c>
      <c r="F246" s="230">
        <v>0</v>
      </c>
      <c r="G246" s="230">
        <v>0</v>
      </c>
      <c r="H246" s="230">
        <v>0</v>
      </c>
      <c r="I246" s="267">
        <v>7284.07</v>
      </c>
      <c r="J246" s="230">
        <v>0</v>
      </c>
      <c r="K246" s="267">
        <v>7284.07</v>
      </c>
      <c r="L246" s="230">
        <v>0</v>
      </c>
      <c r="M246" s="229"/>
      <c r="N246" s="8"/>
      <c r="O246" s="8"/>
      <c r="P246" s="8"/>
    </row>
    <row r="247" spans="1:16" ht="39.75" customHeight="1">
      <c r="A247" s="540">
        <v>2500010056</v>
      </c>
      <c r="B247" s="541"/>
      <c r="C247" s="538" t="s">
        <v>614</v>
      </c>
      <c r="D247" s="539"/>
      <c r="E247" s="230">
        <v>0</v>
      </c>
      <c r="F247" s="230">
        <v>0</v>
      </c>
      <c r="G247" s="230">
        <v>0</v>
      </c>
      <c r="H247" s="230">
        <v>0</v>
      </c>
      <c r="I247" s="267">
        <v>34297.96</v>
      </c>
      <c r="J247" s="230">
        <v>0</v>
      </c>
      <c r="K247" s="267">
        <v>34297.96</v>
      </c>
      <c r="L247" s="230">
        <v>0</v>
      </c>
      <c r="M247" s="229"/>
      <c r="N247" s="8"/>
      <c r="O247" s="8"/>
      <c r="P247" s="8"/>
    </row>
    <row r="248" spans="1:16" ht="39.75" customHeight="1">
      <c r="A248" s="540">
        <v>2500010099</v>
      </c>
      <c r="B248" s="541"/>
      <c r="C248" s="538" t="s">
        <v>615</v>
      </c>
      <c r="D248" s="539"/>
      <c r="E248" s="230">
        <v>0</v>
      </c>
      <c r="F248" s="230">
        <v>0</v>
      </c>
      <c r="G248" s="230">
        <v>0</v>
      </c>
      <c r="H248" s="230">
        <v>0</v>
      </c>
      <c r="I248" s="267">
        <v>11926.21</v>
      </c>
      <c r="J248" s="230">
        <v>0</v>
      </c>
      <c r="K248" s="267">
        <v>11926.21</v>
      </c>
      <c r="L248" s="230">
        <v>0</v>
      </c>
      <c r="M248" s="229"/>
      <c r="N248" s="8"/>
      <c r="O248" s="8"/>
      <c r="P248" s="8"/>
    </row>
    <row r="249" spans="1:16" ht="39.75" customHeight="1">
      <c r="A249" s="540">
        <v>2501</v>
      </c>
      <c r="B249" s="541"/>
      <c r="C249" s="538" t="s">
        <v>616</v>
      </c>
      <c r="D249" s="539"/>
      <c r="E249" s="230">
        <v>0</v>
      </c>
      <c r="F249" s="230">
        <v>0</v>
      </c>
      <c r="G249" s="267">
        <v>818076.77</v>
      </c>
      <c r="H249" s="230">
        <v>0</v>
      </c>
      <c r="I249" s="267">
        <v>6773937.59</v>
      </c>
      <c r="J249" s="230">
        <v>0</v>
      </c>
      <c r="K249" s="267">
        <v>6773937.59</v>
      </c>
      <c r="L249" s="230">
        <v>0</v>
      </c>
      <c r="M249" s="229"/>
      <c r="N249" s="8"/>
      <c r="O249" s="8"/>
      <c r="P249" s="8"/>
    </row>
    <row r="250" spans="1:16" ht="26.25" customHeight="1">
      <c r="A250" s="540">
        <v>250100</v>
      </c>
      <c r="B250" s="541"/>
      <c r="C250" s="538" t="s">
        <v>617</v>
      </c>
      <c r="D250" s="539"/>
      <c r="E250" s="230">
        <v>0</v>
      </c>
      <c r="F250" s="230">
        <v>0</v>
      </c>
      <c r="G250" s="267">
        <v>7534.86</v>
      </c>
      <c r="H250" s="230">
        <v>0</v>
      </c>
      <c r="I250" s="267">
        <v>47025.14</v>
      </c>
      <c r="J250" s="230">
        <v>0</v>
      </c>
      <c r="K250" s="267">
        <v>47025.14</v>
      </c>
      <c r="L250" s="230">
        <v>0</v>
      </c>
      <c r="M250" s="229"/>
      <c r="N250" s="8"/>
      <c r="O250" s="8"/>
      <c r="P250" s="8"/>
    </row>
    <row r="251" spans="1:16" ht="52.5" customHeight="1">
      <c r="A251" s="540">
        <v>2501000001</v>
      </c>
      <c r="B251" s="541"/>
      <c r="C251" s="538" t="s">
        <v>618</v>
      </c>
      <c r="D251" s="539"/>
      <c r="E251" s="230">
        <v>0</v>
      </c>
      <c r="F251" s="230">
        <v>0</v>
      </c>
      <c r="G251" s="230">
        <v>335.94</v>
      </c>
      <c r="H251" s="230">
        <v>0</v>
      </c>
      <c r="I251" s="267">
        <v>2557.67</v>
      </c>
      <c r="J251" s="230">
        <v>0</v>
      </c>
      <c r="K251" s="267">
        <v>2557.67</v>
      </c>
      <c r="L251" s="230">
        <v>0</v>
      </c>
      <c r="M251" s="229"/>
      <c r="N251" s="8"/>
      <c r="O251" s="8"/>
      <c r="P251" s="8"/>
    </row>
    <row r="252" spans="1:16" ht="92.25" customHeight="1">
      <c r="A252" s="540">
        <v>2501000002</v>
      </c>
      <c r="B252" s="541"/>
      <c r="C252" s="538" t="s">
        <v>619</v>
      </c>
      <c r="D252" s="539"/>
      <c r="E252" s="230">
        <v>0</v>
      </c>
      <c r="F252" s="230">
        <v>0</v>
      </c>
      <c r="G252" s="267">
        <v>7198.92</v>
      </c>
      <c r="H252" s="230">
        <v>0</v>
      </c>
      <c r="I252" s="267">
        <v>44467.47</v>
      </c>
      <c r="J252" s="230">
        <v>0</v>
      </c>
      <c r="K252" s="267">
        <v>44467.47</v>
      </c>
      <c r="L252" s="230">
        <v>0</v>
      </c>
      <c r="M252" s="229"/>
      <c r="N252" s="8"/>
      <c r="O252" s="8"/>
      <c r="P252" s="8"/>
    </row>
    <row r="253" spans="1:16" ht="26.25" customHeight="1">
      <c r="A253" s="540">
        <v>250110</v>
      </c>
      <c r="B253" s="541"/>
      <c r="C253" s="538" t="s">
        <v>620</v>
      </c>
      <c r="D253" s="539"/>
      <c r="E253" s="230">
        <v>0</v>
      </c>
      <c r="F253" s="230">
        <v>0</v>
      </c>
      <c r="G253" s="267">
        <v>15878.88</v>
      </c>
      <c r="H253" s="230">
        <v>0</v>
      </c>
      <c r="I253" s="267">
        <v>17113.84</v>
      </c>
      <c r="J253" s="230">
        <v>0</v>
      </c>
      <c r="K253" s="267">
        <v>17113.84</v>
      </c>
      <c r="L253" s="230">
        <v>0</v>
      </c>
      <c r="M253" s="229"/>
      <c r="N253" s="8"/>
      <c r="O253" s="8"/>
      <c r="P253" s="8"/>
    </row>
    <row r="254" spans="1:16" ht="26.25" customHeight="1">
      <c r="A254" s="540">
        <v>2501100001</v>
      </c>
      <c r="B254" s="541"/>
      <c r="C254" s="538" t="s">
        <v>620</v>
      </c>
      <c r="D254" s="539"/>
      <c r="E254" s="230">
        <v>0</v>
      </c>
      <c r="F254" s="230">
        <v>0</v>
      </c>
      <c r="G254" s="267">
        <v>15878.88</v>
      </c>
      <c r="H254" s="230">
        <v>0</v>
      </c>
      <c r="I254" s="267">
        <v>17113.84</v>
      </c>
      <c r="J254" s="230">
        <v>0</v>
      </c>
      <c r="K254" s="267">
        <v>17113.84</v>
      </c>
      <c r="L254" s="230">
        <v>0</v>
      </c>
      <c r="M254" s="229"/>
      <c r="N254" s="8"/>
      <c r="O254" s="8"/>
      <c r="P254" s="8"/>
    </row>
    <row r="255" spans="1:16" ht="52.5" customHeight="1">
      <c r="A255" s="540">
        <v>250111</v>
      </c>
      <c r="B255" s="541"/>
      <c r="C255" s="538" t="s">
        <v>621</v>
      </c>
      <c r="D255" s="539"/>
      <c r="E255" s="230">
        <v>0</v>
      </c>
      <c r="F255" s="230">
        <v>0</v>
      </c>
      <c r="G255" s="267">
        <v>68747.49</v>
      </c>
      <c r="H255" s="230">
        <v>0</v>
      </c>
      <c r="I255" s="267">
        <v>424295.68</v>
      </c>
      <c r="J255" s="230">
        <v>0</v>
      </c>
      <c r="K255" s="267">
        <v>424295.68</v>
      </c>
      <c r="L255" s="230">
        <v>0</v>
      </c>
      <c r="M255" s="229"/>
      <c r="N255" s="8"/>
      <c r="O255" s="8"/>
      <c r="P255" s="8"/>
    </row>
    <row r="256" spans="1:16" ht="39.75" customHeight="1">
      <c r="A256" s="540">
        <v>2501110001</v>
      </c>
      <c r="B256" s="541"/>
      <c r="C256" s="538" t="s">
        <v>622</v>
      </c>
      <c r="D256" s="539"/>
      <c r="E256" s="230">
        <v>0</v>
      </c>
      <c r="F256" s="230">
        <v>0</v>
      </c>
      <c r="G256" s="267">
        <v>9466.13</v>
      </c>
      <c r="H256" s="230">
        <v>0</v>
      </c>
      <c r="I256" s="267">
        <v>249553.88</v>
      </c>
      <c r="J256" s="230">
        <v>0</v>
      </c>
      <c r="K256" s="267">
        <v>249553.88</v>
      </c>
      <c r="L256" s="230">
        <v>0</v>
      </c>
      <c r="M256" s="229"/>
      <c r="N256" s="8"/>
      <c r="O256" s="8"/>
      <c r="P256" s="8"/>
    </row>
    <row r="257" spans="1:16" ht="39.75" customHeight="1">
      <c r="A257" s="540">
        <v>2501110003</v>
      </c>
      <c r="B257" s="541"/>
      <c r="C257" s="538" t="s">
        <v>623</v>
      </c>
      <c r="D257" s="539"/>
      <c r="E257" s="230">
        <v>0</v>
      </c>
      <c r="F257" s="230">
        <v>0</v>
      </c>
      <c r="G257" s="267">
        <v>59281.36</v>
      </c>
      <c r="H257" s="230">
        <v>0</v>
      </c>
      <c r="I257" s="267">
        <v>174741.8</v>
      </c>
      <c r="J257" s="230">
        <v>0</v>
      </c>
      <c r="K257" s="267">
        <v>174741.8</v>
      </c>
      <c r="L257" s="230">
        <v>0</v>
      </c>
      <c r="M257" s="229"/>
      <c r="N257" s="8"/>
      <c r="O257" s="8"/>
      <c r="P257" s="8"/>
    </row>
    <row r="258" spans="1:16" ht="39.75" customHeight="1">
      <c r="A258" s="540">
        <v>250116</v>
      </c>
      <c r="B258" s="541"/>
      <c r="C258" s="538" t="s">
        <v>624</v>
      </c>
      <c r="D258" s="539"/>
      <c r="E258" s="230">
        <v>0</v>
      </c>
      <c r="F258" s="230">
        <v>0</v>
      </c>
      <c r="G258" s="267">
        <v>4502.54</v>
      </c>
      <c r="H258" s="230">
        <v>0</v>
      </c>
      <c r="I258" s="267">
        <v>11937.85</v>
      </c>
      <c r="J258" s="230">
        <v>0</v>
      </c>
      <c r="K258" s="267">
        <v>11937.85</v>
      </c>
      <c r="L258" s="230">
        <v>0</v>
      </c>
      <c r="M258" s="229"/>
      <c r="N258" s="8"/>
      <c r="O258" s="8"/>
      <c r="P258" s="8"/>
    </row>
    <row r="259" spans="1:16" ht="26.25" customHeight="1">
      <c r="A259" s="540">
        <v>2501160003</v>
      </c>
      <c r="B259" s="541"/>
      <c r="C259" s="538" t="s">
        <v>625</v>
      </c>
      <c r="D259" s="539"/>
      <c r="E259" s="230">
        <v>0</v>
      </c>
      <c r="F259" s="230">
        <v>0</v>
      </c>
      <c r="G259" s="267">
        <v>4502.54</v>
      </c>
      <c r="H259" s="230">
        <v>0</v>
      </c>
      <c r="I259" s="267">
        <v>11937.85</v>
      </c>
      <c r="J259" s="230">
        <v>0</v>
      </c>
      <c r="K259" s="267">
        <v>11937.85</v>
      </c>
      <c r="L259" s="230">
        <v>0</v>
      </c>
      <c r="M259" s="229"/>
      <c r="N259" s="8"/>
      <c r="O259" s="8"/>
      <c r="P259" s="8"/>
    </row>
    <row r="260" spans="1:16" ht="39.75" customHeight="1">
      <c r="A260" s="540">
        <v>250118</v>
      </c>
      <c r="B260" s="541"/>
      <c r="C260" s="538" t="s">
        <v>626</v>
      </c>
      <c r="D260" s="539"/>
      <c r="E260" s="230">
        <v>0</v>
      </c>
      <c r="F260" s="230">
        <v>0</v>
      </c>
      <c r="G260" s="267">
        <v>60425.64</v>
      </c>
      <c r="H260" s="230">
        <v>0</v>
      </c>
      <c r="I260" s="267">
        <v>351624.25</v>
      </c>
      <c r="J260" s="230">
        <v>0</v>
      </c>
      <c r="K260" s="267">
        <v>351624.25</v>
      </c>
      <c r="L260" s="230">
        <v>0</v>
      </c>
      <c r="M260" s="229"/>
      <c r="N260" s="8"/>
      <c r="O260" s="8"/>
      <c r="P260" s="8"/>
    </row>
    <row r="261" spans="1:16" ht="12.75" customHeight="1">
      <c r="A261" s="540">
        <v>2501180001</v>
      </c>
      <c r="B261" s="541"/>
      <c r="C261" s="538" t="s">
        <v>627</v>
      </c>
      <c r="D261" s="539"/>
      <c r="E261" s="230">
        <v>0</v>
      </c>
      <c r="F261" s="230">
        <v>0</v>
      </c>
      <c r="G261" s="267">
        <v>60425.64</v>
      </c>
      <c r="H261" s="230">
        <v>0</v>
      </c>
      <c r="I261" s="267">
        <v>351624.25</v>
      </c>
      <c r="J261" s="230">
        <v>0</v>
      </c>
      <c r="K261" s="267">
        <v>351624.25</v>
      </c>
      <c r="L261" s="230">
        <v>0</v>
      </c>
      <c r="M261" s="229"/>
      <c r="N261" s="8"/>
      <c r="O261" s="8"/>
      <c r="P261" s="8"/>
    </row>
    <row r="262" spans="1:16" ht="39.75" customHeight="1">
      <c r="A262" s="540">
        <v>250120</v>
      </c>
      <c r="B262" s="541"/>
      <c r="C262" s="538" t="s">
        <v>628</v>
      </c>
      <c r="D262" s="539"/>
      <c r="E262" s="230">
        <v>0</v>
      </c>
      <c r="F262" s="230">
        <v>0</v>
      </c>
      <c r="G262" s="267">
        <v>3017.12</v>
      </c>
      <c r="H262" s="230">
        <v>0</v>
      </c>
      <c r="I262" s="267">
        <v>34431.57</v>
      </c>
      <c r="J262" s="230">
        <v>0</v>
      </c>
      <c r="K262" s="267">
        <v>34431.57</v>
      </c>
      <c r="L262" s="230">
        <v>0</v>
      </c>
      <c r="M262" s="229"/>
      <c r="N262" s="8"/>
      <c r="O262" s="8"/>
      <c r="P262" s="8"/>
    </row>
    <row r="263" spans="1:16" ht="39.75" customHeight="1">
      <c r="A263" s="540">
        <v>2501200001</v>
      </c>
      <c r="B263" s="541"/>
      <c r="C263" s="538" t="s">
        <v>629</v>
      </c>
      <c r="D263" s="539"/>
      <c r="E263" s="230">
        <v>0</v>
      </c>
      <c r="F263" s="230">
        <v>0</v>
      </c>
      <c r="G263" s="267">
        <v>3017.12</v>
      </c>
      <c r="H263" s="230">
        <v>0</v>
      </c>
      <c r="I263" s="267">
        <v>34431.57</v>
      </c>
      <c r="J263" s="230">
        <v>0</v>
      </c>
      <c r="K263" s="267">
        <v>34431.57</v>
      </c>
      <c r="L263" s="230">
        <v>0</v>
      </c>
      <c r="M263" s="229"/>
      <c r="N263" s="8"/>
      <c r="O263" s="8"/>
      <c r="P263" s="8"/>
    </row>
    <row r="264" spans="1:16" ht="66" customHeight="1">
      <c r="A264" s="540">
        <v>250121</v>
      </c>
      <c r="B264" s="541"/>
      <c r="C264" s="538" t="s">
        <v>630</v>
      </c>
      <c r="D264" s="539"/>
      <c r="E264" s="230">
        <v>0</v>
      </c>
      <c r="F264" s="230">
        <v>0</v>
      </c>
      <c r="G264" s="267">
        <v>495603.4</v>
      </c>
      <c r="H264" s="230">
        <v>0</v>
      </c>
      <c r="I264" s="267">
        <v>4676464.59</v>
      </c>
      <c r="J264" s="230">
        <v>0</v>
      </c>
      <c r="K264" s="267">
        <v>4676464.59</v>
      </c>
      <c r="L264" s="230">
        <v>0</v>
      </c>
      <c r="M264" s="229"/>
      <c r="N264" s="8"/>
      <c r="O264" s="8"/>
      <c r="P264" s="8"/>
    </row>
    <row r="265" spans="1:16" ht="66" customHeight="1">
      <c r="A265" s="540">
        <v>2501210001</v>
      </c>
      <c r="B265" s="541"/>
      <c r="C265" s="538" t="s">
        <v>631</v>
      </c>
      <c r="D265" s="539"/>
      <c r="E265" s="230">
        <v>0</v>
      </c>
      <c r="F265" s="230">
        <v>0</v>
      </c>
      <c r="G265" s="267">
        <v>92434.37</v>
      </c>
      <c r="H265" s="230">
        <v>0</v>
      </c>
      <c r="I265" s="267">
        <v>866418.9</v>
      </c>
      <c r="J265" s="230">
        <v>0</v>
      </c>
      <c r="K265" s="267">
        <v>866418.9</v>
      </c>
      <c r="L265" s="230">
        <v>0</v>
      </c>
      <c r="M265" s="229"/>
      <c r="N265" s="8"/>
      <c r="O265" s="8"/>
      <c r="P265" s="8"/>
    </row>
    <row r="266" spans="1:16" ht="39.75" customHeight="1">
      <c r="A266" s="540">
        <v>2501210002</v>
      </c>
      <c r="B266" s="541"/>
      <c r="C266" s="538" t="s">
        <v>632</v>
      </c>
      <c r="D266" s="539"/>
      <c r="E266" s="230">
        <v>0</v>
      </c>
      <c r="F266" s="230">
        <v>0</v>
      </c>
      <c r="G266" s="267">
        <v>78798.37</v>
      </c>
      <c r="H266" s="230">
        <v>0</v>
      </c>
      <c r="I266" s="267">
        <v>602920.07</v>
      </c>
      <c r="J266" s="230">
        <v>0</v>
      </c>
      <c r="K266" s="267">
        <v>602920.07</v>
      </c>
      <c r="L266" s="230">
        <v>0</v>
      </c>
      <c r="M266" s="229"/>
      <c r="N266" s="8"/>
      <c r="O266" s="8"/>
      <c r="P266" s="8"/>
    </row>
    <row r="267" spans="1:16" ht="39.75" customHeight="1">
      <c r="A267" s="540">
        <v>2501210003</v>
      </c>
      <c r="B267" s="541"/>
      <c r="C267" s="538" t="s">
        <v>633</v>
      </c>
      <c r="D267" s="539"/>
      <c r="E267" s="230">
        <v>0</v>
      </c>
      <c r="F267" s="230">
        <v>0</v>
      </c>
      <c r="G267" s="267">
        <v>210171.44</v>
      </c>
      <c r="H267" s="230">
        <v>0</v>
      </c>
      <c r="I267" s="267">
        <v>2106871.69</v>
      </c>
      <c r="J267" s="230">
        <v>0</v>
      </c>
      <c r="K267" s="267">
        <v>2106871.69</v>
      </c>
      <c r="L267" s="230">
        <v>0</v>
      </c>
      <c r="M267" s="229"/>
      <c r="N267" s="8"/>
      <c r="O267" s="8"/>
      <c r="P267" s="8"/>
    </row>
    <row r="268" spans="1:16" ht="52.5" customHeight="1">
      <c r="A268" s="540">
        <v>2501210004</v>
      </c>
      <c r="B268" s="541"/>
      <c r="C268" s="538" t="s">
        <v>634</v>
      </c>
      <c r="D268" s="539"/>
      <c r="E268" s="230">
        <v>0</v>
      </c>
      <c r="F268" s="230">
        <v>0</v>
      </c>
      <c r="G268" s="267">
        <v>30961.04</v>
      </c>
      <c r="H268" s="230">
        <v>0</v>
      </c>
      <c r="I268" s="267">
        <v>299606.26</v>
      </c>
      <c r="J268" s="230">
        <v>0</v>
      </c>
      <c r="K268" s="267">
        <v>299606.26</v>
      </c>
      <c r="L268" s="230">
        <v>0</v>
      </c>
      <c r="M268" s="229"/>
      <c r="N268" s="8"/>
      <c r="O268" s="8"/>
      <c r="P268" s="8"/>
    </row>
    <row r="269" spans="1:16" ht="52.5" customHeight="1">
      <c r="A269" s="540">
        <v>2501210005</v>
      </c>
      <c r="B269" s="541"/>
      <c r="C269" s="538" t="s">
        <v>635</v>
      </c>
      <c r="D269" s="539"/>
      <c r="E269" s="230">
        <v>0</v>
      </c>
      <c r="F269" s="230">
        <v>0</v>
      </c>
      <c r="G269" s="267">
        <v>44539.86</v>
      </c>
      <c r="H269" s="230">
        <v>0</v>
      </c>
      <c r="I269" s="267">
        <v>470407.54</v>
      </c>
      <c r="J269" s="230">
        <v>0</v>
      </c>
      <c r="K269" s="267">
        <v>470407.54</v>
      </c>
      <c r="L269" s="230">
        <v>0</v>
      </c>
      <c r="M269" s="229"/>
      <c r="N269" s="8"/>
      <c r="O269" s="8"/>
      <c r="P269" s="8"/>
    </row>
    <row r="270" spans="1:16" ht="78.75" customHeight="1">
      <c r="A270" s="540">
        <v>2501210006</v>
      </c>
      <c r="B270" s="541"/>
      <c r="C270" s="538" t="s">
        <v>636</v>
      </c>
      <c r="D270" s="539"/>
      <c r="E270" s="230">
        <v>0</v>
      </c>
      <c r="F270" s="230">
        <v>0</v>
      </c>
      <c r="G270" s="230">
        <v>678.06</v>
      </c>
      <c r="H270" s="230">
        <v>0</v>
      </c>
      <c r="I270" s="267">
        <v>80215.86</v>
      </c>
      <c r="J270" s="230">
        <v>0</v>
      </c>
      <c r="K270" s="267">
        <v>80215.86</v>
      </c>
      <c r="L270" s="230">
        <v>0</v>
      </c>
      <c r="M270" s="229"/>
      <c r="N270" s="8"/>
      <c r="O270" s="8"/>
      <c r="P270" s="8"/>
    </row>
    <row r="271" spans="1:16" ht="66" customHeight="1">
      <c r="A271" s="540">
        <v>2501210007</v>
      </c>
      <c r="B271" s="541"/>
      <c r="C271" s="538" t="s">
        <v>637</v>
      </c>
      <c r="D271" s="539"/>
      <c r="E271" s="230">
        <v>0</v>
      </c>
      <c r="F271" s="230">
        <v>0</v>
      </c>
      <c r="G271" s="267">
        <v>12503.33</v>
      </c>
      <c r="H271" s="230">
        <v>0</v>
      </c>
      <c r="I271" s="267">
        <v>119472.7</v>
      </c>
      <c r="J271" s="230">
        <v>0</v>
      </c>
      <c r="K271" s="267">
        <v>119472.7</v>
      </c>
      <c r="L271" s="230">
        <v>0</v>
      </c>
      <c r="M271" s="229"/>
      <c r="N271" s="8"/>
      <c r="O271" s="8"/>
      <c r="P271" s="8"/>
    </row>
    <row r="272" spans="1:16" ht="66" customHeight="1">
      <c r="A272" s="540">
        <v>2501210008</v>
      </c>
      <c r="B272" s="541"/>
      <c r="C272" s="538" t="s">
        <v>638</v>
      </c>
      <c r="D272" s="539"/>
      <c r="E272" s="230">
        <v>0</v>
      </c>
      <c r="F272" s="230">
        <v>0</v>
      </c>
      <c r="G272" s="267">
        <v>3521.65</v>
      </c>
      <c r="H272" s="230">
        <v>0</v>
      </c>
      <c r="I272" s="267">
        <v>31216.93</v>
      </c>
      <c r="J272" s="230">
        <v>0</v>
      </c>
      <c r="K272" s="267">
        <v>31216.93</v>
      </c>
      <c r="L272" s="230">
        <v>0</v>
      </c>
      <c r="M272" s="229"/>
      <c r="N272" s="8"/>
      <c r="O272" s="8"/>
      <c r="P272" s="8"/>
    </row>
    <row r="273" spans="1:16" ht="66" customHeight="1">
      <c r="A273" s="540">
        <v>2501210009</v>
      </c>
      <c r="B273" s="541"/>
      <c r="C273" s="538" t="s">
        <v>639</v>
      </c>
      <c r="D273" s="539"/>
      <c r="E273" s="230">
        <v>0</v>
      </c>
      <c r="F273" s="230">
        <v>0</v>
      </c>
      <c r="G273" s="267">
        <v>8451.86</v>
      </c>
      <c r="H273" s="230">
        <v>0</v>
      </c>
      <c r="I273" s="267">
        <v>42833.73</v>
      </c>
      <c r="J273" s="230">
        <v>0</v>
      </c>
      <c r="K273" s="267">
        <v>42833.73</v>
      </c>
      <c r="L273" s="230">
        <v>0</v>
      </c>
      <c r="M273" s="229"/>
      <c r="N273" s="8"/>
      <c r="O273" s="8"/>
      <c r="P273" s="8"/>
    </row>
    <row r="274" spans="1:16" ht="66" customHeight="1">
      <c r="A274" s="540">
        <v>2501210010</v>
      </c>
      <c r="B274" s="541"/>
      <c r="C274" s="538" t="s">
        <v>640</v>
      </c>
      <c r="D274" s="539"/>
      <c r="E274" s="230">
        <v>0</v>
      </c>
      <c r="F274" s="230">
        <v>0</v>
      </c>
      <c r="G274" s="267">
        <v>13543.42</v>
      </c>
      <c r="H274" s="230">
        <v>0</v>
      </c>
      <c r="I274" s="267">
        <v>56500.91</v>
      </c>
      <c r="J274" s="230">
        <v>0</v>
      </c>
      <c r="K274" s="267">
        <v>56500.91</v>
      </c>
      <c r="L274" s="230">
        <v>0</v>
      </c>
      <c r="M274" s="229"/>
      <c r="N274" s="8"/>
      <c r="O274" s="8"/>
      <c r="P274" s="8"/>
    </row>
    <row r="275" spans="1:16" ht="66" customHeight="1">
      <c r="A275" s="540">
        <v>250125</v>
      </c>
      <c r="B275" s="541"/>
      <c r="C275" s="538" t="s">
        <v>641</v>
      </c>
      <c r="D275" s="539"/>
      <c r="E275" s="230">
        <v>0</v>
      </c>
      <c r="F275" s="230">
        <v>0</v>
      </c>
      <c r="G275" s="267">
        <v>22601.36</v>
      </c>
      <c r="H275" s="230">
        <v>0</v>
      </c>
      <c r="I275" s="267">
        <v>137112.91</v>
      </c>
      <c r="J275" s="230">
        <v>0</v>
      </c>
      <c r="K275" s="267">
        <v>137112.91</v>
      </c>
      <c r="L275" s="230">
        <v>0</v>
      </c>
      <c r="M275" s="229"/>
      <c r="N275" s="8"/>
      <c r="O275" s="8"/>
      <c r="P275" s="8"/>
    </row>
    <row r="276" spans="1:16" ht="39.75" customHeight="1">
      <c r="A276" s="540">
        <v>2501250001</v>
      </c>
      <c r="B276" s="541"/>
      <c r="C276" s="538" t="s">
        <v>641</v>
      </c>
      <c r="D276" s="539"/>
      <c r="E276" s="230">
        <v>0</v>
      </c>
      <c r="F276" s="230">
        <v>0</v>
      </c>
      <c r="G276" s="267">
        <v>22601.36</v>
      </c>
      <c r="H276" s="230">
        <v>0</v>
      </c>
      <c r="I276" s="267">
        <v>137112.91</v>
      </c>
      <c r="J276" s="230">
        <v>0</v>
      </c>
      <c r="K276" s="267">
        <v>137112.91</v>
      </c>
      <c r="L276" s="230">
        <v>0</v>
      </c>
      <c r="M276" s="229"/>
      <c r="N276" s="8"/>
      <c r="O276" s="8"/>
      <c r="P276" s="8"/>
    </row>
    <row r="277" spans="1:16" ht="66" customHeight="1">
      <c r="A277" s="540">
        <v>250131</v>
      </c>
      <c r="B277" s="541"/>
      <c r="C277" s="538" t="s">
        <v>642</v>
      </c>
      <c r="D277" s="539"/>
      <c r="E277" s="230">
        <v>0</v>
      </c>
      <c r="F277" s="230">
        <v>0</v>
      </c>
      <c r="G277" s="267">
        <v>12374.75</v>
      </c>
      <c r="H277" s="230">
        <v>0</v>
      </c>
      <c r="I277" s="267">
        <v>61221.04</v>
      </c>
      <c r="J277" s="230">
        <v>0</v>
      </c>
      <c r="K277" s="267">
        <v>61221.04</v>
      </c>
      <c r="L277" s="230">
        <v>0</v>
      </c>
      <c r="M277" s="229"/>
      <c r="N277" s="8"/>
      <c r="O277" s="8"/>
      <c r="P277" s="8"/>
    </row>
    <row r="278" spans="1:16" ht="78.75" customHeight="1">
      <c r="A278" s="540">
        <v>2501310001</v>
      </c>
      <c r="B278" s="541"/>
      <c r="C278" s="538" t="s">
        <v>643</v>
      </c>
      <c r="D278" s="539"/>
      <c r="E278" s="230">
        <v>0</v>
      </c>
      <c r="F278" s="230">
        <v>0</v>
      </c>
      <c r="G278" s="267">
        <v>12374.75</v>
      </c>
      <c r="H278" s="230">
        <v>0</v>
      </c>
      <c r="I278" s="267">
        <v>61221.04</v>
      </c>
      <c r="J278" s="230">
        <v>0</v>
      </c>
      <c r="K278" s="267">
        <v>61221.04</v>
      </c>
      <c r="L278" s="230">
        <v>0</v>
      </c>
      <c r="M278" s="229"/>
      <c r="N278" s="8"/>
      <c r="O278" s="8"/>
      <c r="P278" s="8"/>
    </row>
    <row r="279" spans="1:16" ht="52.5" customHeight="1">
      <c r="A279" s="540">
        <v>250132</v>
      </c>
      <c r="B279" s="541"/>
      <c r="C279" s="538" t="s">
        <v>644</v>
      </c>
      <c r="D279" s="539"/>
      <c r="E279" s="230">
        <v>0</v>
      </c>
      <c r="F279" s="230">
        <v>0</v>
      </c>
      <c r="G279" s="267">
        <v>2595.04</v>
      </c>
      <c r="H279" s="230">
        <v>0</v>
      </c>
      <c r="I279" s="267">
        <v>33412.35</v>
      </c>
      <c r="J279" s="230">
        <v>0</v>
      </c>
      <c r="K279" s="267">
        <v>33412.35</v>
      </c>
      <c r="L279" s="230">
        <v>0</v>
      </c>
      <c r="M279" s="229"/>
      <c r="N279" s="8"/>
      <c r="O279" s="8"/>
      <c r="P279" s="8"/>
    </row>
    <row r="280" spans="1:16" ht="52.5" customHeight="1">
      <c r="A280" s="540">
        <v>2501320001</v>
      </c>
      <c r="B280" s="541"/>
      <c r="C280" s="538" t="s">
        <v>645</v>
      </c>
      <c r="D280" s="539"/>
      <c r="E280" s="230">
        <v>0</v>
      </c>
      <c r="F280" s="230">
        <v>0</v>
      </c>
      <c r="G280" s="267">
        <v>2595.04</v>
      </c>
      <c r="H280" s="230">
        <v>0</v>
      </c>
      <c r="I280" s="267">
        <v>33412.35</v>
      </c>
      <c r="J280" s="230">
        <v>0</v>
      </c>
      <c r="K280" s="267">
        <v>33412.35</v>
      </c>
      <c r="L280" s="230">
        <v>0</v>
      </c>
      <c r="M280" s="229"/>
      <c r="N280" s="8"/>
      <c r="O280" s="8"/>
      <c r="P280" s="8"/>
    </row>
    <row r="281" spans="1:16" ht="78.75" customHeight="1">
      <c r="A281" s="540">
        <v>250133</v>
      </c>
      <c r="B281" s="541"/>
      <c r="C281" s="538" t="s">
        <v>646</v>
      </c>
      <c r="D281" s="539"/>
      <c r="E281" s="230">
        <v>0</v>
      </c>
      <c r="F281" s="230">
        <v>0</v>
      </c>
      <c r="G281" s="267">
        <v>1582.57</v>
      </c>
      <c r="H281" s="230">
        <v>0</v>
      </c>
      <c r="I281" s="267">
        <v>17780.26</v>
      </c>
      <c r="J281" s="230">
        <v>0</v>
      </c>
      <c r="K281" s="267">
        <v>17780.26</v>
      </c>
      <c r="L281" s="230">
        <v>0</v>
      </c>
      <c r="M281" s="229"/>
      <c r="N281" s="8"/>
      <c r="O281" s="8"/>
      <c r="P281" s="8"/>
    </row>
    <row r="282" spans="1:16" ht="39.75" customHeight="1">
      <c r="A282" s="540">
        <v>2501330001</v>
      </c>
      <c r="B282" s="541"/>
      <c r="C282" s="538" t="s">
        <v>646</v>
      </c>
      <c r="D282" s="539"/>
      <c r="E282" s="230">
        <v>0</v>
      </c>
      <c r="F282" s="230">
        <v>0</v>
      </c>
      <c r="G282" s="267">
        <v>1582.57</v>
      </c>
      <c r="H282" s="230">
        <v>0</v>
      </c>
      <c r="I282" s="267">
        <v>17780.26</v>
      </c>
      <c r="J282" s="230">
        <v>0</v>
      </c>
      <c r="K282" s="267">
        <v>17780.26</v>
      </c>
      <c r="L282" s="230">
        <v>0</v>
      </c>
      <c r="M282" s="229"/>
      <c r="N282" s="8"/>
      <c r="O282" s="8"/>
      <c r="P282" s="8"/>
    </row>
    <row r="283" spans="1:16" ht="66" customHeight="1">
      <c r="A283" s="540">
        <v>250134</v>
      </c>
      <c r="B283" s="541"/>
      <c r="C283" s="538" t="s">
        <v>647</v>
      </c>
      <c r="D283" s="539"/>
      <c r="E283" s="230">
        <v>0</v>
      </c>
      <c r="F283" s="230">
        <v>0</v>
      </c>
      <c r="G283" s="267">
        <v>17745.75</v>
      </c>
      <c r="H283" s="230">
        <v>0</v>
      </c>
      <c r="I283" s="267">
        <v>58718.05</v>
      </c>
      <c r="J283" s="230">
        <v>0</v>
      </c>
      <c r="K283" s="267">
        <v>58718.05</v>
      </c>
      <c r="L283" s="230">
        <v>0</v>
      </c>
      <c r="M283" s="229"/>
      <c r="N283" s="8"/>
      <c r="O283" s="8"/>
      <c r="P283" s="8"/>
    </row>
    <row r="284" spans="1:16" ht="66" customHeight="1">
      <c r="A284" s="540">
        <v>2501340001</v>
      </c>
      <c r="B284" s="541"/>
      <c r="C284" s="538" t="s">
        <v>647</v>
      </c>
      <c r="D284" s="539"/>
      <c r="E284" s="230">
        <v>0</v>
      </c>
      <c r="F284" s="230">
        <v>0</v>
      </c>
      <c r="G284" s="267">
        <v>17745.75</v>
      </c>
      <c r="H284" s="230">
        <v>0</v>
      </c>
      <c r="I284" s="267">
        <v>58718.05</v>
      </c>
      <c r="J284" s="230">
        <v>0</v>
      </c>
      <c r="K284" s="267">
        <v>58718.05</v>
      </c>
      <c r="L284" s="230">
        <v>0</v>
      </c>
      <c r="M284" s="229"/>
      <c r="N284" s="8"/>
      <c r="O284" s="8"/>
      <c r="P284" s="8"/>
    </row>
    <row r="285" spans="1:16" ht="39.75" customHeight="1">
      <c r="A285" s="540">
        <v>250135</v>
      </c>
      <c r="B285" s="541"/>
      <c r="C285" s="538" t="s">
        <v>648</v>
      </c>
      <c r="D285" s="539"/>
      <c r="E285" s="230">
        <v>0</v>
      </c>
      <c r="F285" s="230">
        <v>0</v>
      </c>
      <c r="G285" s="230">
        <v>0</v>
      </c>
      <c r="H285" s="230">
        <v>0</v>
      </c>
      <c r="I285" s="267">
        <v>4309.25</v>
      </c>
      <c r="J285" s="230">
        <v>0</v>
      </c>
      <c r="K285" s="267">
        <v>4309.25</v>
      </c>
      <c r="L285" s="230">
        <v>0</v>
      </c>
      <c r="M285" s="229"/>
      <c r="N285" s="8"/>
      <c r="O285" s="8"/>
      <c r="P285" s="8"/>
    </row>
    <row r="286" spans="1:16" ht="39.75" customHeight="1">
      <c r="A286" s="540">
        <v>2501350001</v>
      </c>
      <c r="B286" s="541"/>
      <c r="C286" s="538" t="s">
        <v>648</v>
      </c>
      <c r="D286" s="539"/>
      <c r="E286" s="230">
        <v>0</v>
      </c>
      <c r="F286" s="230">
        <v>0</v>
      </c>
      <c r="G286" s="230">
        <v>0</v>
      </c>
      <c r="H286" s="230">
        <v>0</v>
      </c>
      <c r="I286" s="267">
        <v>4309.25</v>
      </c>
      <c r="J286" s="230">
        <v>0</v>
      </c>
      <c r="K286" s="267">
        <v>4309.25</v>
      </c>
      <c r="L286" s="230">
        <v>0</v>
      </c>
      <c r="M286" s="229"/>
      <c r="N286" s="8"/>
      <c r="O286" s="8"/>
      <c r="P286" s="8"/>
    </row>
    <row r="287" spans="1:16" ht="52.5" customHeight="1">
      <c r="A287" s="540">
        <v>250140</v>
      </c>
      <c r="B287" s="541"/>
      <c r="C287" s="538" t="s">
        <v>649</v>
      </c>
      <c r="D287" s="539"/>
      <c r="E287" s="230">
        <v>0</v>
      </c>
      <c r="F287" s="230">
        <v>0</v>
      </c>
      <c r="G287" s="267">
        <v>3927</v>
      </c>
      <c r="H287" s="230">
        <v>0</v>
      </c>
      <c r="I287" s="267">
        <v>21726.47</v>
      </c>
      <c r="J287" s="230">
        <v>0</v>
      </c>
      <c r="K287" s="267">
        <v>21726.47</v>
      </c>
      <c r="L287" s="230">
        <v>0</v>
      </c>
      <c r="M287" s="229"/>
      <c r="N287" s="8"/>
      <c r="O287" s="8"/>
      <c r="P287" s="8"/>
    </row>
    <row r="288" spans="1:16" ht="52.5" customHeight="1">
      <c r="A288" s="540">
        <v>2501400001</v>
      </c>
      <c r="B288" s="541"/>
      <c r="C288" s="538" t="s">
        <v>650</v>
      </c>
      <c r="D288" s="539"/>
      <c r="E288" s="230">
        <v>0</v>
      </c>
      <c r="F288" s="230">
        <v>0</v>
      </c>
      <c r="G288" s="267">
        <v>3927</v>
      </c>
      <c r="H288" s="230">
        <v>0</v>
      </c>
      <c r="I288" s="267">
        <v>21726.47</v>
      </c>
      <c r="J288" s="230">
        <v>0</v>
      </c>
      <c r="K288" s="267">
        <v>21726.47</v>
      </c>
      <c r="L288" s="230">
        <v>0</v>
      </c>
      <c r="M288" s="229"/>
      <c r="N288" s="8"/>
      <c r="O288" s="8"/>
      <c r="P288" s="8"/>
    </row>
    <row r="289" spans="1:16" ht="78.75" customHeight="1">
      <c r="A289" s="540">
        <v>250142</v>
      </c>
      <c r="B289" s="541"/>
      <c r="C289" s="538" t="s">
        <v>651</v>
      </c>
      <c r="D289" s="539"/>
      <c r="E289" s="230">
        <v>0</v>
      </c>
      <c r="F289" s="230">
        <v>0</v>
      </c>
      <c r="G289" s="267">
        <v>59242.87</v>
      </c>
      <c r="H289" s="230">
        <v>0</v>
      </c>
      <c r="I289" s="267">
        <v>615287.55</v>
      </c>
      <c r="J289" s="230">
        <v>0</v>
      </c>
      <c r="K289" s="267">
        <v>615287.55</v>
      </c>
      <c r="L289" s="230">
        <v>0</v>
      </c>
      <c r="M289" s="229"/>
      <c r="N289" s="8"/>
      <c r="O289" s="8"/>
      <c r="P289" s="8"/>
    </row>
    <row r="290" spans="1:16" ht="52.5" customHeight="1">
      <c r="A290" s="540">
        <v>2501420003</v>
      </c>
      <c r="B290" s="541"/>
      <c r="C290" s="538" t="s">
        <v>652</v>
      </c>
      <c r="D290" s="539"/>
      <c r="E290" s="230">
        <v>0</v>
      </c>
      <c r="F290" s="230">
        <v>0</v>
      </c>
      <c r="G290" s="230">
        <v>0</v>
      </c>
      <c r="H290" s="230">
        <v>0</v>
      </c>
      <c r="I290" s="267">
        <v>13798.62</v>
      </c>
      <c r="J290" s="230">
        <v>0</v>
      </c>
      <c r="K290" s="267">
        <v>13798.62</v>
      </c>
      <c r="L290" s="230">
        <v>0</v>
      </c>
      <c r="M290" s="229"/>
      <c r="N290" s="8"/>
      <c r="O290" s="8"/>
      <c r="P290" s="8"/>
    </row>
    <row r="291" spans="1:16" ht="66" customHeight="1">
      <c r="A291" s="540">
        <v>2501420004</v>
      </c>
      <c r="B291" s="541"/>
      <c r="C291" s="538" t="s">
        <v>653</v>
      </c>
      <c r="D291" s="539"/>
      <c r="E291" s="230">
        <v>0</v>
      </c>
      <c r="F291" s="230">
        <v>0</v>
      </c>
      <c r="G291" s="267">
        <v>1097.12</v>
      </c>
      <c r="H291" s="230">
        <v>0</v>
      </c>
      <c r="I291" s="267">
        <v>21968.51</v>
      </c>
      <c r="J291" s="230">
        <v>0</v>
      </c>
      <c r="K291" s="267">
        <v>21968.51</v>
      </c>
      <c r="L291" s="230">
        <v>0</v>
      </c>
      <c r="M291" s="229"/>
      <c r="N291" s="8"/>
      <c r="O291" s="8"/>
      <c r="P291" s="8"/>
    </row>
    <row r="292" spans="1:16" ht="66" customHeight="1">
      <c r="A292" s="540">
        <v>2501420005</v>
      </c>
      <c r="B292" s="541"/>
      <c r="C292" s="538" t="s">
        <v>654</v>
      </c>
      <c r="D292" s="539"/>
      <c r="E292" s="230">
        <v>0</v>
      </c>
      <c r="F292" s="230">
        <v>0</v>
      </c>
      <c r="G292" s="267">
        <v>58145.75</v>
      </c>
      <c r="H292" s="230">
        <v>0</v>
      </c>
      <c r="I292" s="267">
        <v>579520.42</v>
      </c>
      <c r="J292" s="230">
        <v>0</v>
      </c>
      <c r="K292" s="267">
        <v>579520.42</v>
      </c>
      <c r="L292" s="230">
        <v>0</v>
      </c>
      <c r="M292" s="229"/>
      <c r="N292" s="8"/>
      <c r="O292" s="8"/>
      <c r="P292" s="8"/>
    </row>
    <row r="293" spans="1:16" ht="66" customHeight="1">
      <c r="A293" s="540">
        <v>250143</v>
      </c>
      <c r="B293" s="541"/>
      <c r="C293" s="538" t="s">
        <v>655</v>
      </c>
      <c r="D293" s="539"/>
      <c r="E293" s="230">
        <v>0</v>
      </c>
      <c r="F293" s="230">
        <v>0</v>
      </c>
      <c r="G293" s="230">
        <v>71.52</v>
      </c>
      <c r="H293" s="230">
        <v>0</v>
      </c>
      <c r="I293" s="267">
        <v>4964.68</v>
      </c>
      <c r="J293" s="230">
        <v>0</v>
      </c>
      <c r="K293" s="267">
        <v>4964.68</v>
      </c>
      <c r="L293" s="230">
        <v>0</v>
      </c>
      <c r="M293" s="229"/>
      <c r="N293" s="8"/>
      <c r="O293" s="8"/>
      <c r="P293" s="8"/>
    </row>
    <row r="294" spans="1:16" ht="66" customHeight="1">
      <c r="A294" s="540">
        <v>2501430001</v>
      </c>
      <c r="B294" s="541"/>
      <c r="C294" s="538" t="s">
        <v>656</v>
      </c>
      <c r="D294" s="539"/>
      <c r="E294" s="230">
        <v>0</v>
      </c>
      <c r="F294" s="230">
        <v>0</v>
      </c>
      <c r="G294" s="230">
        <v>71.52</v>
      </c>
      <c r="H294" s="230">
        <v>0</v>
      </c>
      <c r="I294" s="267">
        <v>3448.62</v>
      </c>
      <c r="J294" s="230">
        <v>0</v>
      </c>
      <c r="K294" s="267">
        <v>3448.62</v>
      </c>
      <c r="L294" s="230">
        <v>0</v>
      </c>
      <c r="M294" s="229"/>
      <c r="N294" s="8"/>
      <c r="O294" s="8"/>
      <c r="P294" s="8"/>
    </row>
    <row r="295" spans="1:16" ht="39.75" customHeight="1">
      <c r="A295" s="540">
        <v>2501430002</v>
      </c>
      <c r="B295" s="541"/>
      <c r="C295" s="538" t="s">
        <v>657</v>
      </c>
      <c r="D295" s="539"/>
      <c r="E295" s="230">
        <v>0</v>
      </c>
      <c r="F295" s="230">
        <v>0</v>
      </c>
      <c r="G295" s="230">
        <v>0</v>
      </c>
      <c r="H295" s="230">
        <v>0</v>
      </c>
      <c r="I295" s="267">
        <v>1516.06</v>
      </c>
      <c r="J295" s="230">
        <v>0</v>
      </c>
      <c r="K295" s="267">
        <v>1516.06</v>
      </c>
      <c r="L295" s="230">
        <v>0</v>
      </c>
      <c r="M295" s="229"/>
      <c r="N295" s="8"/>
      <c r="O295" s="8"/>
      <c r="P295" s="8"/>
    </row>
    <row r="296" spans="1:16" ht="78.75" customHeight="1">
      <c r="A296" s="540">
        <v>250145</v>
      </c>
      <c r="B296" s="541"/>
      <c r="C296" s="538" t="s">
        <v>658</v>
      </c>
      <c r="D296" s="539"/>
      <c r="E296" s="230">
        <v>0</v>
      </c>
      <c r="F296" s="230">
        <v>0</v>
      </c>
      <c r="G296" s="267">
        <v>3525.07</v>
      </c>
      <c r="H296" s="230">
        <v>0</v>
      </c>
      <c r="I296" s="267">
        <v>27145.13</v>
      </c>
      <c r="J296" s="230">
        <v>0</v>
      </c>
      <c r="K296" s="267">
        <v>27145.13</v>
      </c>
      <c r="L296" s="230">
        <v>0</v>
      </c>
      <c r="M296" s="229"/>
      <c r="N296" s="8"/>
      <c r="O296" s="8"/>
      <c r="P296" s="8"/>
    </row>
    <row r="297" spans="1:16" ht="105" customHeight="1">
      <c r="A297" s="540">
        <v>2501450001</v>
      </c>
      <c r="B297" s="541"/>
      <c r="C297" s="538" t="s">
        <v>659</v>
      </c>
      <c r="D297" s="539"/>
      <c r="E297" s="230">
        <v>0</v>
      </c>
      <c r="F297" s="230">
        <v>0</v>
      </c>
      <c r="G297" s="267">
        <v>3525.07</v>
      </c>
      <c r="H297" s="230">
        <v>0</v>
      </c>
      <c r="I297" s="267">
        <v>27145.13</v>
      </c>
      <c r="J297" s="230">
        <v>0</v>
      </c>
      <c r="K297" s="267">
        <v>27145.13</v>
      </c>
      <c r="L297" s="230">
        <v>0</v>
      </c>
      <c r="M297" s="229"/>
      <c r="N297" s="8"/>
      <c r="O297" s="8"/>
      <c r="P297" s="8"/>
    </row>
    <row r="298" spans="1:16" ht="52.5" customHeight="1">
      <c r="A298" s="540">
        <v>250146</v>
      </c>
      <c r="B298" s="541"/>
      <c r="C298" s="538" t="s">
        <v>660</v>
      </c>
      <c r="D298" s="539"/>
      <c r="E298" s="230">
        <v>0</v>
      </c>
      <c r="F298" s="230">
        <v>0</v>
      </c>
      <c r="G298" s="230">
        <v>151.73</v>
      </c>
      <c r="H298" s="230">
        <v>0</v>
      </c>
      <c r="I298" s="230">
        <v>151.73</v>
      </c>
      <c r="J298" s="230">
        <v>0</v>
      </c>
      <c r="K298" s="230">
        <v>151.73</v>
      </c>
      <c r="L298" s="230">
        <v>0</v>
      </c>
      <c r="M298" s="229"/>
      <c r="N298" s="8"/>
      <c r="O298" s="8"/>
      <c r="P298" s="8"/>
    </row>
    <row r="299" spans="1:16" ht="52.5" customHeight="1">
      <c r="A299" s="540">
        <v>2501460001</v>
      </c>
      <c r="B299" s="541"/>
      <c r="C299" s="538" t="s">
        <v>660</v>
      </c>
      <c r="D299" s="539"/>
      <c r="E299" s="230">
        <v>0</v>
      </c>
      <c r="F299" s="230">
        <v>0</v>
      </c>
      <c r="G299" s="230">
        <v>151.73</v>
      </c>
      <c r="H299" s="230">
        <v>0</v>
      </c>
      <c r="I299" s="230">
        <v>151.73</v>
      </c>
      <c r="J299" s="230">
        <v>0</v>
      </c>
      <c r="K299" s="230">
        <v>151.73</v>
      </c>
      <c r="L299" s="230">
        <v>0</v>
      </c>
      <c r="M299" s="229"/>
      <c r="N299" s="8"/>
      <c r="O299" s="8"/>
      <c r="P299" s="8"/>
    </row>
    <row r="300" spans="1:16" ht="78.75" customHeight="1">
      <c r="A300" s="540">
        <v>250149</v>
      </c>
      <c r="B300" s="541"/>
      <c r="C300" s="538" t="s">
        <v>661</v>
      </c>
      <c r="D300" s="539"/>
      <c r="E300" s="230">
        <v>0</v>
      </c>
      <c r="F300" s="230">
        <v>0</v>
      </c>
      <c r="G300" s="267">
        <v>9850.72</v>
      </c>
      <c r="H300" s="230">
        <v>0</v>
      </c>
      <c r="I300" s="267">
        <v>147161.07</v>
      </c>
      <c r="J300" s="230">
        <v>0</v>
      </c>
      <c r="K300" s="267">
        <v>147161.07</v>
      </c>
      <c r="L300" s="230">
        <v>0</v>
      </c>
      <c r="M300" s="229"/>
      <c r="N300" s="8"/>
      <c r="O300" s="8"/>
      <c r="P300" s="8"/>
    </row>
    <row r="301" spans="1:16" ht="39.75" customHeight="1">
      <c r="A301" s="540">
        <v>2501490001</v>
      </c>
      <c r="B301" s="541"/>
      <c r="C301" s="538" t="s">
        <v>662</v>
      </c>
      <c r="D301" s="539"/>
      <c r="E301" s="230">
        <v>0</v>
      </c>
      <c r="F301" s="230">
        <v>0</v>
      </c>
      <c r="G301" s="267">
        <v>6304.21</v>
      </c>
      <c r="H301" s="230">
        <v>0</v>
      </c>
      <c r="I301" s="267">
        <v>83456.12</v>
      </c>
      <c r="J301" s="230">
        <v>0</v>
      </c>
      <c r="K301" s="267">
        <v>83456.12</v>
      </c>
      <c r="L301" s="230">
        <v>0</v>
      </c>
      <c r="M301" s="229"/>
      <c r="N301" s="8"/>
      <c r="O301" s="8"/>
      <c r="P301" s="8"/>
    </row>
    <row r="302" spans="1:16" ht="26.25" customHeight="1">
      <c r="A302" s="540">
        <v>2501490002</v>
      </c>
      <c r="B302" s="541"/>
      <c r="C302" s="538" t="s">
        <v>663</v>
      </c>
      <c r="D302" s="539"/>
      <c r="E302" s="230">
        <v>0</v>
      </c>
      <c r="F302" s="230">
        <v>0</v>
      </c>
      <c r="G302" s="267">
        <v>3546.51</v>
      </c>
      <c r="H302" s="230">
        <v>0</v>
      </c>
      <c r="I302" s="267">
        <v>63704.95</v>
      </c>
      <c r="J302" s="230">
        <v>0</v>
      </c>
      <c r="K302" s="267">
        <v>63704.95</v>
      </c>
      <c r="L302" s="230">
        <v>0</v>
      </c>
      <c r="M302" s="229"/>
      <c r="N302" s="8"/>
      <c r="O302" s="8"/>
      <c r="P302" s="8"/>
    </row>
    <row r="303" spans="1:16" ht="26.25" customHeight="1">
      <c r="A303" s="540">
        <v>250155</v>
      </c>
      <c r="B303" s="541"/>
      <c r="C303" s="538" t="s">
        <v>664</v>
      </c>
      <c r="D303" s="539"/>
      <c r="E303" s="230">
        <v>0</v>
      </c>
      <c r="F303" s="230">
        <v>0</v>
      </c>
      <c r="G303" s="230">
        <v>0</v>
      </c>
      <c r="H303" s="230">
        <v>0</v>
      </c>
      <c r="I303" s="267">
        <v>8513.26</v>
      </c>
      <c r="J303" s="230">
        <v>0</v>
      </c>
      <c r="K303" s="267">
        <v>8513.26</v>
      </c>
      <c r="L303" s="230">
        <v>0</v>
      </c>
      <c r="M303" s="229"/>
      <c r="N303" s="8"/>
      <c r="O303" s="8"/>
      <c r="P303" s="8"/>
    </row>
    <row r="304" spans="1:16" ht="26.25" customHeight="1">
      <c r="A304" s="540">
        <v>2501550001</v>
      </c>
      <c r="B304" s="541"/>
      <c r="C304" s="538" t="s">
        <v>664</v>
      </c>
      <c r="D304" s="539"/>
      <c r="E304" s="230">
        <v>0</v>
      </c>
      <c r="F304" s="230">
        <v>0</v>
      </c>
      <c r="G304" s="230">
        <v>0</v>
      </c>
      <c r="H304" s="230">
        <v>0</v>
      </c>
      <c r="I304" s="267">
        <v>8513.26</v>
      </c>
      <c r="J304" s="230">
        <v>0</v>
      </c>
      <c r="K304" s="267">
        <v>8513.26</v>
      </c>
      <c r="L304" s="230">
        <v>0</v>
      </c>
      <c r="M304" s="229"/>
      <c r="N304" s="8"/>
      <c r="O304" s="8"/>
      <c r="P304" s="8"/>
    </row>
    <row r="305" spans="1:16" ht="39.75" customHeight="1">
      <c r="A305" s="540">
        <v>250156</v>
      </c>
      <c r="B305" s="541"/>
      <c r="C305" s="538" t="s">
        <v>665</v>
      </c>
      <c r="D305" s="539"/>
      <c r="E305" s="230">
        <v>0</v>
      </c>
      <c r="F305" s="230">
        <v>0</v>
      </c>
      <c r="G305" s="267">
        <v>15417.4</v>
      </c>
      <c r="H305" s="230">
        <v>0</v>
      </c>
      <c r="I305" s="267">
        <v>42314.53</v>
      </c>
      <c r="J305" s="230">
        <v>0</v>
      </c>
      <c r="K305" s="267">
        <v>42314.53</v>
      </c>
      <c r="L305" s="230">
        <v>0</v>
      </c>
      <c r="M305" s="229"/>
      <c r="N305" s="8"/>
      <c r="O305" s="8"/>
      <c r="P305" s="8"/>
    </row>
    <row r="306" spans="1:16" ht="26.25" customHeight="1">
      <c r="A306" s="540">
        <v>2501560001</v>
      </c>
      <c r="B306" s="541"/>
      <c r="C306" s="538" t="s">
        <v>666</v>
      </c>
      <c r="D306" s="539"/>
      <c r="E306" s="230">
        <v>0</v>
      </c>
      <c r="F306" s="230">
        <v>0</v>
      </c>
      <c r="G306" s="267">
        <v>15417.4</v>
      </c>
      <c r="H306" s="230">
        <v>0</v>
      </c>
      <c r="I306" s="267">
        <v>42314.53</v>
      </c>
      <c r="J306" s="230">
        <v>0</v>
      </c>
      <c r="K306" s="267">
        <v>42314.53</v>
      </c>
      <c r="L306" s="230">
        <v>0</v>
      </c>
      <c r="M306" s="229"/>
      <c r="N306" s="8"/>
      <c r="O306" s="8"/>
      <c r="P306" s="8"/>
    </row>
    <row r="307" spans="1:16" ht="26.25" customHeight="1">
      <c r="A307" s="540">
        <v>250160</v>
      </c>
      <c r="B307" s="541"/>
      <c r="C307" s="538" t="s">
        <v>667</v>
      </c>
      <c r="D307" s="539"/>
      <c r="E307" s="230">
        <v>0</v>
      </c>
      <c r="F307" s="230">
        <v>0</v>
      </c>
      <c r="G307" s="267">
        <v>9625.19</v>
      </c>
      <c r="H307" s="230">
        <v>0</v>
      </c>
      <c r="I307" s="267">
        <v>9625.19</v>
      </c>
      <c r="J307" s="230">
        <v>0</v>
      </c>
      <c r="K307" s="267">
        <v>9625.19</v>
      </c>
      <c r="L307" s="230">
        <v>0</v>
      </c>
      <c r="M307" s="229"/>
      <c r="N307" s="8"/>
      <c r="O307" s="8"/>
      <c r="P307" s="8"/>
    </row>
    <row r="308" spans="1:16" ht="92.25" customHeight="1">
      <c r="A308" s="540">
        <v>2501600001</v>
      </c>
      <c r="B308" s="541"/>
      <c r="C308" s="538" t="s">
        <v>667</v>
      </c>
      <c r="D308" s="539"/>
      <c r="E308" s="230">
        <v>0</v>
      </c>
      <c r="F308" s="230">
        <v>0</v>
      </c>
      <c r="G308" s="267">
        <v>9625.19</v>
      </c>
      <c r="H308" s="230">
        <v>0</v>
      </c>
      <c r="I308" s="267">
        <v>9625.19</v>
      </c>
      <c r="J308" s="230">
        <v>0</v>
      </c>
      <c r="K308" s="267">
        <v>9625.19</v>
      </c>
      <c r="L308" s="230">
        <v>0</v>
      </c>
      <c r="M308" s="229"/>
      <c r="N308" s="8"/>
      <c r="O308" s="8"/>
      <c r="P308" s="8"/>
    </row>
    <row r="309" spans="1:16" ht="52.5" customHeight="1">
      <c r="A309" s="540">
        <v>250170</v>
      </c>
      <c r="B309" s="541"/>
      <c r="C309" s="538" t="s">
        <v>668</v>
      </c>
      <c r="D309" s="539"/>
      <c r="E309" s="230">
        <v>0</v>
      </c>
      <c r="F309" s="230">
        <v>0</v>
      </c>
      <c r="G309" s="267">
        <v>3655.87</v>
      </c>
      <c r="H309" s="230">
        <v>0</v>
      </c>
      <c r="I309" s="267">
        <v>21601.2</v>
      </c>
      <c r="J309" s="230">
        <v>0</v>
      </c>
      <c r="K309" s="267">
        <v>21601.2</v>
      </c>
      <c r="L309" s="230">
        <v>0</v>
      </c>
      <c r="M309" s="229"/>
      <c r="N309" s="8"/>
      <c r="O309" s="8"/>
      <c r="P309" s="8"/>
    </row>
    <row r="310" spans="1:16" ht="52.5" customHeight="1">
      <c r="A310" s="540">
        <v>2501700001</v>
      </c>
      <c r="B310" s="541"/>
      <c r="C310" s="538" t="s">
        <v>669</v>
      </c>
      <c r="D310" s="539"/>
      <c r="E310" s="230">
        <v>0</v>
      </c>
      <c r="F310" s="230">
        <v>0</v>
      </c>
      <c r="G310" s="267">
        <v>3655.87</v>
      </c>
      <c r="H310" s="230">
        <v>0</v>
      </c>
      <c r="I310" s="267">
        <v>21601.2</v>
      </c>
      <c r="J310" s="230">
        <v>0</v>
      </c>
      <c r="K310" s="267">
        <v>21601.2</v>
      </c>
      <c r="L310" s="230">
        <v>0</v>
      </c>
      <c r="M310" s="229"/>
      <c r="N310" s="8"/>
      <c r="O310" s="8"/>
      <c r="P310" s="8"/>
    </row>
    <row r="311" spans="1:16" ht="39.75" customHeight="1">
      <c r="A311" s="540">
        <v>2505</v>
      </c>
      <c r="B311" s="541"/>
      <c r="C311" s="538" t="s">
        <v>670</v>
      </c>
      <c r="D311" s="539"/>
      <c r="E311" s="230">
        <v>0</v>
      </c>
      <c r="F311" s="230">
        <v>0</v>
      </c>
      <c r="G311" s="267">
        <v>30147.04</v>
      </c>
      <c r="H311" s="230">
        <v>0</v>
      </c>
      <c r="I311" s="267">
        <v>207503.57</v>
      </c>
      <c r="J311" s="230">
        <v>0</v>
      </c>
      <c r="K311" s="267">
        <v>207503.57</v>
      </c>
      <c r="L311" s="230">
        <v>0</v>
      </c>
      <c r="M311" s="229"/>
      <c r="N311" s="8"/>
      <c r="O311" s="8"/>
      <c r="P311" s="8"/>
    </row>
    <row r="312" spans="1:16" ht="39.75" customHeight="1">
      <c r="A312" s="540">
        <v>250534</v>
      </c>
      <c r="B312" s="541"/>
      <c r="C312" s="538" t="s">
        <v>671</v>
      </c>
      <c r="D312" s="539"/>
      <c r="E312" s="230">
        <v>0</v>
      </c>
      <c r="F312" s="230">
        <v>0</v>
      </c>
      <c r="G312" s="267">
        <v>30147.04</v>
      </c>
      <c r="H312" s="230">
        <v>0</v>
      </c>
      <c r="I312" s="267">
        <v>207503.57</v>
      </c>
      <c r="J312" s="230">
        <v>0</v>
      </c>
      <c r="K312" s="267">
        <v>207503.57</v>
      </c>
      <c r="L312" s="230">
        <v>0</v>
      </c>
      <c r="M312" s="229"/>
      <c r="N312" s="8"/>
      <c r="O312" s="8"/>
      <c r="P312" s="8"/>
    </row>
    <row r="313" spans="1:16" ht="39.75" customHeight="1">
      <c r="A313" s="540">
        <v>2505340001</v>
      </c>
      <c r="B313" s="541"/>
      <c r="C313" s="538" t="s">
        <v>671</v>
      </c>
      <c r="D313" s="539"/>
      <c r="E313" s="230">
        <v>0</v>
      </c>
      <c r="F313" s="230">
        <v>0</v>
      </c>
      <c r="G313" s="267">
        <v>30147.04</v>
      </c>
      <c r="H313" s="230">
        <v>0</v>
      </c>
      <c r="I313" s="267">
        <v>207503.57</v>
      </c>
      <c r="J313" s="230">
        <v>0</v>
      </c>
      <c r="K313" s="267">
        <v>207503.57</v>
      </c>
      <c r="L313" s="230">
        <v>0</v>
      </c>
      <c r="M313" s="229"/>
      <c r="N313" s="8"/>
      <c r="O313" s="8"/>
      <c r="P313" s="8"/>
    </row>
    <row r="314" spans="1:16" ht="52.5" customHeight="1">
      <c r="A314" s="540">
        <v>2590</v>
      </c>
      <c r="B314" s="541"/>
      <c r="C314" s="538" t="s">
        <v>608</v>
      </c>
      <c r="D314" s="539"/>
      <c r="E314" s="230">
        <v>0</v>
      </c>
      <c r="F314" s="230">
        <v>0</v>
      </c>
      <c r="G314" s="230">
        <v>0</v>
      </c>
      <c r="H314" s="267">
        <v>7232944.22</v>
      </c>
      <c r="I314" s="230">
        <v>0</v>
      </c>
      <c r="J314" s="267">
        <v>7232944.22</v>
      </c>
      <c r="K314" s="230">
        <v>0</v>
      </c>
      <c r="L314" s="267">
        <v>7232944.22</v>
      </c>
      <c r="M314" s="229"/>
      <c r="N314" s="8"/>
      <c r="O314" s="8"/>
      <c r="P314" s="8"/>
    </row>
    <row r="315" spans="1:16" ht="39.75" customHeight="1">
      <c r="A315" s="540">
        <v>259099</v>
      </c>
      <c r="B315" s="541"/>
      <c r="C315" s="538" t="s">
        <v>608</v>
      </c>
      <c r="D315" s="539"/>
      <c r="E315" s="230">
        <v>0</v>
      </c>
      <c r="F315" s="230">
        <v>0</v>
      </c>
      <c r="G315" s="230">
        <v>0</v>
      </c>
      <c r="H315" s="267">
        <v>7232944.22</v>
      </c>
      <c r="I315" s="230">
        <v>0</v>
      </c>
      <c r="J315" s="267">
        <v>7232944.22</v>
      </c>
      <c r="K315" s="230">
        <v>0</v>
      </c>
      <c r="L315" s="267">
        <v>7232944.22</v>
      </c>
      <c r="M315" s="229"/>
      <c r="N315" s="8"/>
      <c r="O315" s="8"/>
      <c r="P315" s="8"/>
    </row>
    <row r="316" spans="1:16" ht="39.75" customHeight="1">
      <c r="A316" s="540">
        <v>2590999999</v>
      </c>
      <c r="B316" s="541"/>
      <c r="C316" s="538" t="s">
        <v>608</v>
      </c>
      <c r="D316" s="539"/>
      <c r="E316" s="230">
        <v>0</v>
      </c>
      <c r="F316" s="230">
        <v>0</v>
      </c>
      <c r="G316" s="230">
        <v>0</v>
      </c>
      <c r="H316" s="267">
        <v>7232944.22</v>
      </c>
      <c r="I316" s="230">
        <v>0</v>
      </c>
      <c r="J316" s="267">
        <v>7232944.22</v>
      </c>
      <c r="K316" s="230">
        <v>0</v>
      </c>
      <c r="L316" s="267">
        <v>7232944.22</v>
      </c>
      <c r="M316" s="229"/>
      <c r="N316" s="8"/>
      <c r="O316" s="8"/>
      <c r="P316" s="8"/>
    </row>
    <row r="317" spans="1:16" ht="39.75" customHeight="1">
      <c r="A317" s="540">
        <v>30</v>
      </c>
      <c r="B317" s="541"/>
      <c r="C317" s="538" t="s">
        <v>258</v>
      </c>
      <c r="D317" s="539"/>
      <c r="E317" s="267">
        <v>25086710.03</v>
      </c>
      <c r="F317" s="230">
        <v>0</v>
      </c>
      <c r="G317" s="267">
        <v>1628443.67</v>
      </c>
      <c r="H317" s="267">
        <v>3487316</v>
      </c>
      <c r="I317" s="267">
        <v>57780176.21</v>
      </c>
      <c r="J317" s="267">
        <v>18055390.38</v>
      </c>
      <c r="K317" s="267">
        <v>39724785.83</v>
      </c>
      <c r="L317" s="230">
        <v>0</v>
      </c>
      <c r="M317" s="229"/>
      <c r="N317" s="8"/>
      <c r="O317" s="8"/>
      <c r="P317" s="8"/>
    </row>
    <row r="318" spans="1:16" ht="78.75" customHeight="1">
      <c r="A318" s="540">
        <v>3000</v>
      </c>
      <c r="B318" s="541"/>
      <c r="C318" s="538" t="s">
        <v>259</v>
      </c>
      <c r="D318" s="539"/>
      <c r="E318" s="267">
        <v>15884130.87</v>
      </c>
      <c r="F318" s="230">
        <v>0</v>
      </c>
      <c r="G318" s="267">
        <v>662651.01</v>
      </c>
      <c r="H318" s="267">
        <v>1450391.43</v>
      </c>
      <c r="I318" s="267">
        <v>29632944.86</v>
      </c>
      <c r="J318" s="267">
        <v>3570060.15</v>
      </c>
      <c r="K318" s="267">
        <v>26062884.71</v>
      </c>
      <c r="L318" s="230">
        <v>0</v>
      </c>
      <c r="M318" s="229"/>
      <c r="N318" s="8"/>
      <c r="O318" s="8"/>
      <c r="P318" s="8"/>
    </row>
    <row r="319" spans="1:16" ht="105" customHeight="1">
      <c r="A319" s="540">
        <v>300001</v>
      </c>
      <c r="B319" s="541"/>
      <c r="C319" s="538" t="s">
        <v>267</v>
      </c>
      <c r="D319" s="539"/>
      <c r="E319" s="267">
        <v>15884130.87</v>
      </c>
      <c r="F319" s="230">
        <v>0</v>
      </c>
      <c r="G319" s="267">
        <v>662651.01</v>
      </c>
      <c r="H319" s="267">
        <v>1450391.43</v>
      </c>
      <c r="I319" s="267">
        <v>29632944.86</v>
      </c>
      <c r="J319" s="267">
        <v>3570060.15</v>
      </c>
      <c r="K319" s="267">
        <v>26062884.71</v>
      </c>
      <c r="L319" s="230">
        <v>0</v>
      </c>
      <c r="M319" s="229"/>
      <c r="N319" s="8"/>
      <c r="O319" s="8"/>
      <c r="P319" s="8"/>
    </row>
    <row r="320" spans="1:16" ht="26.25" customHeight="1">
      <c r="A320" s="540">
        <v>3000010002</v>
      </c>
      <c r="B320" s="541"/>
      <c r="C320" s="538" t="s">
        <v>268</v>
      </c>
      <c r="D320" s="539"/>
      <c r="E320" s="267">
        <v>17869.89</v>
      </c>
      <c r="F320" s="230">
        <v>0</v>
      </c>
      <c r="G320" s="230">
        <v>0</v>
      </c>
      <c r="H320" s="230">
        <v>42</v>
      </c>
      <c r="I320" s="267">
        <v>24834.12</v>
      </c>
      <c r="J320" s="267">
        <v>17234.99</v>
      </c>
      <c r="K320" s="267">
        <v>7599.13</v>
      </c>
      <c r="L320" s="230">
        <v>0</v>
      </c>
      <c r="M320" s="229"/>
      <c r="N320" s="8"/>
      <c r="O320" s="8"/>
      <c r="P320" s="8"/>
    </row>
    <row r="321" spans="1:16" ht="26.25" customHeight="1">
      <c r="A321" s="540">
        <v>3000010003</v>
      </c>
      <c r="B321" s="541"/>
      <c r="C321" s="538" t="s">
        <v>269</v>
      </c>
      <c r="D321" s="539"/>
      <c r="E321" s="267">
        <v>39721.55</v>
      </c>
      <c r="F321" s="230">
        <v>0</v>
      </c>
      <c r="G321" s="230">
        <v>0</v>
      </c>
      <c r="H321" s="230">
        <v>0</v>
      </c>
      <c r="I321" s="267">
        <v>82368.61</v>
      </c>
      <c r="J321" s="230">
        <v>0</v>
      </c>
      <c r="K321" s="267">
        <v>82368.61</v>
      </c>
      <c r="L321" s="230">
        <v>0</v>
      </c>
      <c r="M321" s="229"/>
      <c r="N321" s="8"/>
      <c r="O321" s="8"/>
      <c r="P321" s="8"/>
    </row>
    <row r="322" spans="1:16" ht="26.25" customHeight="1">
      <c r="A322" s="540">
        <v>3000010004</v>
      </c>
      <c r="B322" s="541"/>
      <c r="C322" s="538" t="s">
        <v>167</v>
      </c>
      <c r="D322" s="539"/>
      <c r="E322" s="230">
        <v>418.19</v>
      </c>
      <c r="F322" s="230">
        <v>0</v>
      </c>
      <c r="G322" s="230">
        <v>0</v>
      </c>
      <c r="H322" s="267">
        <v>3993.41</v>
      </c>
      <c r="I322" s="267">
        <v>8627.93</v>
      </c>
      <c r="J322" s="267">
        <v>4101.41</v>
      </c>
      <c r="K322" s="267">
        <v>4526.52</v>
      </c>
      <c r="L322" s="230">
        <v>0</v>
      </c>
      <c r="M322" s="229"/>
      <c r="N322" s="8"/>
      <c r="O322" s="8"/>
      <c r="P322" s="8"/>
    </row>
    <row r="323" spans="1:16" ht="26.25" customHeight="1">
      <c r="A323" s="540">
        <v>3000010006</v>
      </c>
      <c r="B323" s="541"/>
      <c r="C323" s="538" t="s">
        <v>168</v>
      </c>
      <c r="D323" s="539"/>
      <c r="E323" s="230">
        <v>374.71</v>
      </c>
      <c r="F323" s="230">
        <v>0</v>
      </c>
      <c r="G323" s="230">
        <v>0</v>
      </c>
      <c r="H323" s="230">
        <v>0</v>
      </c>
      <c r="I323" s="267">
        <v>5194.31</v>
      </c>
      <c r="J323" s="267">
        <v>5194.49</v>
      </c>
      <c r="K323" s="230">
        <v>0</v>
      </c>
      <c r="L323" s="230">
        <v>0.18</v>
      </c>
      <c r="M323" s="229"/>
      <c r="N323" s="8"/>
      <c r="O323" s="8"/>
      <c r="P323" s="8"/>
    </row>
    <row r="324" spans="1:16" ht="52.5" customHeight="1">
      <c r="A324" s="540">
        <v>3000010008</v>
      </c>
      <c r="B324" s="541"/>
      <c r="C324" s="538" t="s">
        <v>270</v>
      </c>
      <c r="D324" s="539"/>
      <c r="E324" s="267">
        <v>3890.85</v>
      </c>
      <c r="F324" s="230">
        <v>0</v>
      </c>
      <c r="G324" s="230">
        <v>0</v>
      </c>
      <c r="H324" s="230">
        <v>0</v>
      </c>
      <c r="I324" s="267">
        <v>3890.85</v>
      </c>
      <c r="J324" s="230">
        <v>0</v>
      </c>
      <c r="K324" s="267">
        <v>3890.85</v>
      </c>
      <c r="L324" s="230">
        <v>0</v>
      </c>
      <c r="M324" s="229"/>
      <c r="N324" s="8"/>
      <c r="O324" s="8"/>
      <c r="P324" s="8"/>
    </row>
    <row r="325" spans="1:16" ht="26.25" customHeight="1">
      <c r="A325" s="540">
        <v>3000010010</v>
      </c>
      <c r="B325" s="541"/>
      <c r="C325" s="538" t="s">
        <v>169</v>
      </c>
      <c r="D325" s="539"/>
      <c r="E325" s="267">
        <v>13393.98</v>
      </c>
      <c r="F325" s="230">
        <v>0</v>
      </c>
      <c r="G325" s="230">
        <v>0</v>
      </c>
      <c r="H325" s="230">
        <v>0</v>
      </c>
      <c r="I325" s="267">
        <v>67052.34</v>
      </c>
      <c r="J325" s="267">
        <v>52954.14</v>
      </c>
      <c r="K325" s="267">
        <v>14098.2</v>
      </c>
      <c r="L325" s="230">
        <v>0</v>
      </c>
      <c r="M325" s="229"/>
      <c r="N325" s="8"/>
      <c r="O325" s="8"/>
      <c r="P325" s="8"/>
    </row>
    <row r="326" spans="1:16" ht="26.25" customHeight="1">
      <c r="A326" s="540">
        <v>3000010011</v>
      </c>
      <c r="B326" s="541"/>
      <c r="C326" s="538" t="s">
        <v>170</v>
      </c>
      <c r="D326" s="539"/>
      <c r="E326" s="267">
        <v>5249.7</v>
      </c>
      <c r="F326" s="230">
        <v>0</v>
      </c>
      <c r="G326" s="230">
        <v>0</v>
      </c>
      <c r="H326" s="230">
        <v>0</v>
      </c>
      <c r="I326" s="267">
        <v>6483.21</v>
      </c>
      <c r="J326" s="230">
        <v>0</v>
      </c>
      <c r="K326" s="267">
        <v>6483.21</v>
      </c>
      <c r="L326" s="230">
        <v>0</v>
      </c>
      <c r="M326" s="229"/>
      <c r="N326" s="8"/>
      <c r="O326" s="8"/>
      <c r="P326" s="8"/>
    </row>
    <row r="327" spans="1:16" ht="39.75" customHeight="1">
      <c r="A327" s="540">
        <v>3000010012</v>
      </c>
      <c r="B327" s="541"/>
      <c r="C327" s="538" t="s">
        <v>271</v>
      </c>
      <c r="D327" s="539"/>
      <c r="E327" s="267">
        <v>3417.8</v>
      </c>
      <c r="F327" s="230">
        <v>0</v>
      </c>
      <c r="G327" s="230">
        <v>0</v>
      </c>
      <c r="H327" s="230">
        <v>0</v>
      </c>
      <c r="I327" s="267">
        <v>3417.8</v>
      </c>
      <c r="J327" s="230">
        <v>0</v>
      </c>
      <c r="K327" s="267">
        <v>3417.8</v>
      </c>
      <c r="L327" s="230">
        <v>0</v>
      </c>
      <c r="M327" s="229"/>
      <c r="N327" s="8"/>
      <c r="O327" s="8"/>
      <c r="P327" s="8"/>
    </row>
    <row r="328" spans="1:16" ht="12.75" customHeight="1">
      <c r="A328" s="540">
        <v>3000010013</v>
      </c>
      <c r="B328" s="541"/>
      <c r="C328" s="538" t="s">
        <v>171</v>
      </c>
      <c r="D328" s="539"/>
      <c r="E328" s="267">
        <v>15374670.08</v>
      </c>
      <c r="F328" s="230">
        <v>0</v>
      </c>
      <c r="G328" s="267">
        <v>662651.01</v>
      </c>
      <c r="H328" s="267">
        <v>1415425.33</v>
      </c>
      <c r="I328" s="267">
        <v>28844866.95</v>
      </c>
      <c r="J328" s="267">
        <v>3459644.43</v>
      </c>
      <c r="K328" s="267">
        <v>25385222.52</v>
      </c>
      <c r="L328" s="230">
        <v>0</v>
      </c>
      <c r="M328" s="229"/>
      <c r="N328" s="8"/>
      <c r="O328" s="8"/>
      <c r="P328" s="8"/>
    </row>
    <row r="329" spans="1:16" ht="26.25" customHeight="1">
      <c r="A329" s="540">
        <v>3000010014</v>
      </c>
      <c r="B329" s="541"/>
      <c r="C329" s="538" t="s">
        <v>172</v>
      </c>
      <c r="D329" s="539"/>
      <c r="E329" s="267">
        <v>425124.12</v>
      </c>
      <c r="F329" s="230">
        <v>0</v>
      </c>
      <c r="G329" s="230">
        <v>0</v>
      </c>
      <c r="H329" s="267">
        <v>30930.69</v>
      </c>
      <c r="I329" s="267">
        <v>586208.74</v>
      </c>
      <c r="J329" s="267">
        <v>30930.69</v>
      </c>
      <c r="K329" s="267">
        <v>555278.05</v>
      </c>
      <c r="L329" s="230">
        <v>0</v>
      </c>
      <c r="M329" s="229"/>
      <c r="N329" s="8"/>
      <c r="O329" s="8"/>
      <c r="P329" s="8"/>
    </row>
    <row r="330" spans="1:16" ht="92.25" customHeight="1">
      <c r="A330" s="540">
        <v>3001</v>
      </c>
      <c r="B330" s="541"/>
      <c r="C330" s="538" t="s">
        <v>272</v>
      </c>
      <c r="D330" s="539"/>
      <c r="E330" s="267">
        <v>7440568.18</v>
      </c>
      <c r="F330" s="230">
        <v>0</v>
      </c>
      <c r="G330" s="267">
        <v>342194.82</v>
      </c>
      <c r="H330" s="267">
        <v>572583.19</v>
      </c>
      <c r="I330" s="267">
        <v>14138373.81</v>
      </c>
      <c r="J330" s="267">
        <v>2931499.85</v>
      </c>
      <c r="K330" s="267">
        <v>11206873.96</v>
      </c>
      <c r="L330" s="230">
        <v>0</v>
      </c>
      <c r="M330" s="229"/>
      <c r="N330" s="8"/>
      <c r="O330" s="8"/>
      <c r="P330" s="8"/>
    </row>
    <row r="331" spans="1:16" ht="39.75" customHeight="1">
      <c r="A331" s="540">
        <v>300101</v>
      </c>
      <c r="B331" s="541"/>
      <c r="C331" s="538" t="s">
        <v>262</v>
      </c>
      <c r="D331" s="539"/>
      <c r="E331" s="267">
        <v>33322.95</v>
      </c>
      <c r="F331" s="230">
        <v>0</v>
      </c>
      <c r="G331" s="230">
        <v>-677.25</v>
      </c>
      <c r="H331" s="267">
        <v>35877.81</v>
      </c>
      <c r="I331" s="267">
        <v>310644.12</v>
      </c>
      <c r="J331" s="267">
        <v>144347.91</v>
      </c>
      <c r="K331" s="267">
        <v>166296.21</v>
      </c>
      <c r="L331" s="230">
        <v>0</v>
      </c>
      <c r="M331" s="229"/>
      <c r="N331" s="8"/>
      <c r="O331" s="8"/>
      <c r="P331" s="8"/>
    </row>
    <row r="332" spans="1:16" ht="39.75" customHeight="1">
      <c r="A332" s="540">
        <v>3001010001</v>
      </c>
      <c r="B332" s="541"/>
      <c r="C332" s="538" t="s">
        <v>672</v>
      </c>
      <c r="D332" s="539"/>
      <c r="E332" s="230">
        <v>0</v>
      </c>
      <c r="F332" s="230">
        <v>0</v>
      </c>
      <c r="G332" s="230">
        <v>0</v>
      </c>
      <c r="H332" s="230">
        <v>0</v>
      </c>
      <c r="I332" s="267">
        <v>18337.02</v>
      </c>
      <c r="J332" s="267">
        <v>12042.42</v>
      </c>
      <c r="K332" s="267">
        <v>6294.6</v>
      </c>
      <c r="L332" s="230">
        <v>0</v>
      </c>
      <c r="M332" s="229"/>
      <c r="N332" s="8"/>
      <c r="O332" s="8"/>
      <c r="P332" s="8"/>
    </row>
    <row r="333" spans="1:16" ht="39.75" customHeight="1">
      <c r="A333" s="540">
        <v>3001010002</v>
      </c>
      <c r="B333" s="541"/>
      <c r="C333" s="538" t="s">
        <v>174</v>
      </c>
      <c r="D333" s="539"/>
      <c r="E333" s="267">
        <v>26347.63</v>
      </c>
      <c r="F333" s="230">
        <v>0</v>
      </c>
      <c r="G333" s="230">
        <v>-677.25</v>
      </c>
      <c r="H333" s="267">
        <v>35877.81</v>
      </c>
      <c r="I333" s="267">
        <v>96998.11</v>
      </c>
      <c r="J333" s="267">
        <v>71094.25</v>
      </c>
      <c r="K333" s="267">
        <v>25903.86</v>
      </c>
      <c r="L333" s="230">
        <v>0</v>
      </c>
      <c r="M333" s="229"/>
      <c r="N333" s="8"/>
      <c r="O333" s="8"/>
      <c r="P333" s="8"/>
    </row>
    <row r="334" spans="1:16" ht="39.75" customHeight="1">
      <c r="A334" s="540">
        <v>3001010003</v>
      </c>
      <c r="B334" s="541"/>
      <c r="C334" s="538" t="s">
        <v>175</v>
      </c>
      <c r="D334" s="539"/>
      <c r="E334" s="230">
        <v>0</v>
      </c>
      <c r="F334" s="230">
        <v>0</v>
      </c>
      <c r="G334" s="230">
        <v>0</v>
      </c>
      <c r="H334" s="230">
        <v>0</v>
      </c>
      <c r="I334" s="267">
        <v>96885.28</v>
      </c>
      <c r="J334" s="267">
        <v>26161.68</v>
      </c>
      <c r="K334" s="267">
        <v>70723.6</v>
      </c>
      <c r="L334" s="230">
        <v>0</v>
      </c>
      <c r="M334" s="229"/>
      <c r="N334" s="8"/>
      <c r="O334" s="8"/>
      <c r="P334" s="8"/>
    </row>
    <row r="335" spans="1:16" ht="26.25" customHeight="1">
      <c r="A335" s="540">
        <v>3001010006</v>
      </c>
      <c r="B335" s="541"/>
      <c r="C335" s="538" t="s">
        <v>176</v>
      </c>
      <c r="D335" s="539"/>
      <c r="E335" s="267">
        <v>6104.04</v>
      </c>
      <c r="F335" s="230">
        <v>0</v>
      </c>
      <c r="G335" s="230">
        <v>0</v>
      </c>
      <c r="H335" s="230">
        <v>0</v>
      </c>
      <c r="I335" s="267">
        <v>34178.55</v>
      </c>
      <c r="J335" s="267">
        <v>18138.49</v>
      </c>
      <c r="K335" s="267">
        <v>16040.06</v>
      </c>
      <c r="L335" s="230">
        <v>0</v>
      </c>
      <c r="M335" s="229"/>
      <c r="N335" s="8"/>
      <c r="O335" s="8"/>
      <c r="P335" s="8"/>
    </row>
    <row r="336" spans="1:16" ht="52.5" customHeight="1">
      <c r="A336" s="540">
        <v>3001010008</v>
      </c>
      <c r="B336" s="541"/>
      <c r="C336" s="538" t="s">
        <v>673</v>
      </c>
      <c r="D336" s="539"/>
      <c r="E336" s="230">
        <v>871.28</v>
      </c>
      <c r="F336" s="230">
        <v>0</v>
      </c>
      <c r="G336" s="230">
        <v>0</v>
      </c>
      <c r="H336" s="230">
        <v>0</v>
      </c>
      <c r="I336" s="267">
        <v>64245.16</v>
      </c>
      <c r="J336" s="267">
        <v>16911.07</v>
      </c>
      <c r="K336" s="267">
        <v>47334.09</v>
      </c>
      <c r="L336" s="230">
        <v>0</v>
      </c>
      <c r="M336" s="229"/>
      <c r="N336" s="8"/>
      <c r="O336" s="8"/>
      <c r="P336" s="8"/>
    </row>
    <row r="337" spans="1:16" ht="26.25" customHeight="1">
      <c r="A337" s="540">
        <v>300102</v>
      </c>
      <c r="B337" s="541"/>
      <c r="C337" s="538" t="s">
        <v>263</v>
      </c>
      <c r="D337" s="539"/>
      <c r="E337" s="230">
        <v>163.59</v>
      </c>
      <c r="F337" s="230">
        <v>0</v>
      </c>
      <c r="G337" s="267">
        <v>2976.27</v>
      </c>
      <c r="H337" s="230">
        <v>0</v>
      </c>
      <c r="I337" s="267">
        <v>13552.22</v>
      </c>
      <c r="J337" s="267">
        <v>6997.27</v>
      </c>
      <c r="K337" s="267">
        <v>6554.95</v>
      </c>
      <c r="L337" s="230">
        <v>0</v>
      </c>
      <c r="M337" s="229"/>
      <c r="N337" s="8"/>
      <c r="O337" s="8"/>
      <c r="P337" s="8"/>
    </row>
    <row r="338" spans="1:16" ht="26.25" customHeight="1">
      <c r="A338" s="540">
        <v>3001020005</v>
      </c>
      <c r="B338" s="541"/>
      <c r="C338" s="538" t="s">
        <v>674</v>
      </c>
      <c r="D338" s="539"/>
      <c r="E338" s="230">
        <v>0</v>
      </c>
      <c r="F338" s="230">
        <v>0</v>
      </c>
      <c r="G338" s="230">
        <v>0</v>
      </c>
      <c r="H338" s="230">
        <v>0</v>
      </c>
      <c r="I338" s="230">
        <v>523.75</v>
      </c>
      <c r="J338" s="230">
        <v>523.75</v>
      </c>
      <c r="K338" s="230">
        <v>0</v>
      </c>
      <c r="L338" s="230">
        <v>0</v>
      </c>
      <c r="M338" s="229"/>
      <c r="N338" s="8"/>
      <c r="O338" s="8"/>
      <c r="P338" s="8"/>
    </row>
    <row r="339" spans="1:16" ht="26.25" customHeight="1">
      <c r="A339" s="540">
        <v>3001020007</v>
      </c>
      <c r="B339" s="541"/>
      <c r="C339" s="538" t="s">
        <v>675</v>
      </c>
      <c r="D339" s="539"/>
      <c r="E339" s="230">
        <v>0</v>
      </c>
      <c r="F339" s="230">
        <v>0</v>
      </c>
      <c r="G339" s="230">
        <v>0</v>
      </c>
      <c r="H339" s="230">
        <v>0</v>
      </c>
      <c r="I339" s="267">
        <v>2951.43</v>
      </c>
      <c r="J339" s="230">
        <v>0</v>
      </c>
      <c r="K339" s="267">
        <v>2951.43</v>
      </c>
      <c r="L339" s="230">
        <v>0</v>
      </c>
      <c r="M339" s="229"/>
      <c r="N339" s="8"/>
      <c r="O339" s="8"/>
      <c r="P339" s="8"/>
    </row>
    <row r="340" spans="1:16" ht="118.5" customHeight="1">
      <c r="A340" s="540">
        <v>3001020008</v>
      </c>
      <c r="B340" s="541"/>
      <c r="C340" s="538" t="s">
        <v>676</v>
      </c>
      <c r="D340" s="539"/>
      <c r="E340" s="230">
        <v>0</v>
      </c>
      <c r="F340" s="230">
        <v>0</v>
      </c>
      <c r="G340" s="230">
        <v>0</v>
      </c>
      <c r="H340" s="230">
        <v>0</v>
      </c>
      <c r="I340" s="230">
        <v>74.83</v>
      </c>
      <c r="J340" s="230">
        <v>0</v>
      </c>
      <c r="K340" s="230">
        <v>74.83</v>
      </c>
      <c r="L340" s="230">
        <v>0</v>
      </c>
      <c r="M340" s="229"/>
      <c r="N340" s="8"/>
      <c r="O340" s="8"/>
      <c r="P340" s="8"/>
    </row>
    <row r="341" spans="1:16" ht="26.25" customHeight="1">
      <c r="A341" s="540">
        <v>3001020015</v>
      </c>
      <c r="B341" s="541"/>
      <c r="C341" s="538" t="s">
        <v>179</v>
      </c>
      <c r="D341" s="539"/>
      <c r="E341" s="230">
        <v>16</v>
      </c>
      <c r="F341" s="230">
        <v>0</v>
      </c>
      <c r="G341" s="230">
        <v>0</v>
      </c>
      <c r="H341" s="230">
        <v>0</v>
      </c>
      <c r="I341" s="267">
        <v>5741.7</v>
      </c>
      <c r="J341" s="267">
        <v>5336.87</v>
      </c>
      <c r="K341" s="230">
        <v>404.83</v>
      </c>
      <c r="L341" s="230">
        <v>0</v>
      </c>
      <c r="M341" s="229"/>
      <c r="N341" s="8"/>
      <c r="O341" s="8"/>
      <c r="P341" s="8"/>
    </row>
    <row r="342" spans="1:16" ht="26.25" customHeight="1">
      <c r="A342" s="540">
        <v>3001020017</v>
      </c>
      <c r="B342" s="541"/>
      <c r="C342" s="538" t="s">
        <v>180</v>
      </c>
      <c r="D342" s="539"/>
      <c r="E342" s="230">
        <v>7</v>
      </c>
      <c r="F342" s="230">
        <v>0</v>
      </c>
      <c r="G342" s="230">
        <v>0</v>
      </c>
      <c r="H342" s="230">
        <v>0</v>
      </c>
      <c r="I342" s="230">
        <v>7</v>
      </c>
      <c r="J342" s="230">
        <v>0</v>
      </c>
      <c r="K342" s="230">
        <v>7</v>
      </c>
      <c r="L342" s="230">
        <v>0</v>
      </c>
      <c r="M342" s="229"/>
      <c r="N342" s="8"/>
      <c r="O342" s="8"/>
      <c r="P342" s="8"/>
    </row>
    <row r="343" spans="1:16" ht="92.25" customHeight="1">
      <c r="A343" s="540">
        <v>3001020018</v>
      </c>
      <c r="B343" s="541"/>
      <c r="C343" s="538" t="s">
        <v>181</v>
      </c>
      <c r="D343" s="539"/>
      <c r="E343" s="230">
        <v>0</v>
      </c>
      <c r="F343" s="230">
        <v>0</v>
      </c>
      <c r="G343" s="267">
        <v>2976.27</v>
      </c>
      <c r="H343" s="230">
        <v>0</v>
      </c>
      <c r="I343" s="267">
        <v>3948.58</v>
      </c>
      <c r="J343" s="230">
        <v>972.31</v>
      </c>
      <c r="K343" s="267">
        <v>2976.27</v>
      </c>
      <c r="L343" s="230">
        <v>0</v>
      </c>
      <c r="M343" s="229"/>
      <c r="N343" s="8"/>
      <c r="O343" s="8"/>
      <c r="P343" s="8"/>
    </row>
    <row r="344" spans="1:16" ht="39.75" customHeight="1">
      <c r="A344" s="540">
        <v>3001020019</v>
      </c>
      <c r="B344" s="541"/>
      <c r="C344" s="538" t="s">
        <v>276</v>
      </c>
      <c r="D344" s="539"/>
      <c r="E344" s="230">
        <v>0</v>
      </c>
      <c r="F344" s="230">
        <v>0</v>
      </c>
      <c r="G344" s="230">
        <v>0</v>
      </c>
      <c r="H344" s="230">
        <v>0</v>
      </c>
      <c r="I344" s="230">
        <v>164.34</v>
      </c>
      <c r="J344" s="230">
        <v>164.34</v>
      </c>
      <c r="K344" s="230">
        <v>0</v>
      </c>
      <c r="L344" s="230">
        <v>0</v>
      </c>
      <c r="M344" s="229"/>
      <c r="N344" s="8"/>
      <c r="O344" s="8"/>
      <c r="P344" s="8"/>
    </row>
    <row r="345" spans="1:16" ht="26.25" customHeight="1">
      <c r="A345" s="540">
        <v>3001020020</v>
      </c>
      <c r="B345" s="541"/>
      <c r="C345" s="538" t="s">
        <v>182</v>
      </c>
      <c r="D345" s="539"/>
      <c r="E345" s="230">
        <v>140.59</v>
      </c>
      <c r="F345" s="230">
        <v>0</v>
      </c>
      <c r="G345" s="230">
        <v>0</v>
      </c>
      <c r="H345" s="230">
        <v>0</v>
      </c>
      <c r="I345" s="230">
        <v>140.59</v>
      </c>
      <c r="J345" s="230">
        <v>0</v>
      </c>
      <c r="K345" s="230">
        <v>140.59</v>
      </c>
      <c r="L345" s="230">
        <v>0</v>
      </c>
      <c r="M345" s="229"/>
      <c r="N345" s="8"/>
      <c r="O345" s="8"/>
      <c r="P345" s="8"/>
    </row>
    <row r="346" spans="1:16" ht="52.5" customHeight="1">
      <c r="A346" s="540">
        <v>300103</v>
      </c>
      <c r="B346" s="541"/>
      <c r="C346" s="538" t="s">
        <v>278</v>
      </c>
      <c r="D346" s="539"/>
      <c r="E346" s="267">
        <v>7407081.64</v>
      </c>
      <c r="F346" s="230">
        <v>0</v>
      </c>
      <c r="G346" s="267">
        <v>339895.8</v>
      </c>
      <c r="H346" s="267">
        <v>536705.38</v>
      </c>
      <c r="I346" s="267">
        <v>13814177.47</v>
      </c>
      <c r="J346" s="267">
        <v>2780154.67</v>
      </c>
      <c r="K346" s="267">
        <v>11034022.8</v>
      </c>
      <c r="L346" s="230">
        <v>0</v>
      </c>
      <c r="M346" s="229"/>
      <c r="N346" s="8"/>
      <c r="O346" s="8"/>
      <c r="P346" s="8"/>
    </row>
    <row r="347" spans="1:16" ht="39.75" customHeight="1">
      <c r="A347" s="540">
        <v>3001030003</v>
      </c>
      <c r="B347" s="541"/>
      <c r="C347" s="538" t="s">
        <v>279</v>
      </c>
      <c r="D347" s="539"/>
      <c r="E347" s="267">
        <v>275432.95</v>
      </c>
      <c r="F347" s="230">
        <v>0</v>
      </c>
      <c r="G347" s="230">
        <v>0</v>
      </c>
      <c r="H347" s="230">
        <v>0</v>
      </c>
      <c r="I347" s="267">
        <v>275432.95</v>
      </c>
      <c r="J347" s="230">
        <v>0</v>
      </c>
      <c r="K347" s="267">
        <v>275432.95</v>
      </c>
      <c r="L347" s="230">
        <v>0</v>
      </c>
      <c r="M347" s="229"/>
      <c r="N347" s="8"/>
      <c r="O347" s="8"/>
      <c r="P347" s="8"/>
    </row>
    <row r="348" spans="1:16" ht="12.75" customHeight="1">
      <c r="A348" s="540">
        <v>3001030004</v>
      </c>
      <c r="B348" s="541"/>
      <c r="C348" s="538" t="s">
        <v>184</v>
      </c>
      <c r="D348" s="539"/>
      <c r="E348" s="267">
        <v>118884.46</v>
      </c>
      <c r="F348" s="230">
        <v>0</v>
      </c>
      <c r="G348" s="230">
        <v>0</v>
      </c>
      <c r="H348" s="267">
        <v>27944.78</v>
      </c>
      <c r="I348" s="267">
        <v>301873.5</v>
      </c>
      <c r="J348" s="267">
        <v>222786.22</v>
      </c>
      <c r="K348" s="267">
        <v>79087.28</v>
      </c>
      <c r="L348" s="230">
        <v>0</v>
      </c>
      <c r="M348" s="229"/>
      <c r="N348" s="8"/>
      <c r="O348" s="8"/>
      <c r="P348" s="8"/>
    </row>
    <row r="349" spans="1:16" ht="26.25" customHeight="1">
      <c r="A349" s="540">
        <v>3001030005</v>
      </c>
      <c r="B349" s="541"/>
      <c r="C349" s="538" t="s">
        <v>677</v>
      </c>
      <c r="D349" s="539"/>
      <c r="E349" s="267">
        <v>59635.55</v>
      </c>
      <c r="F349" s="230">
        <v>0</v>
      </c>
      <c r="G349" s="267">
        <v>-1407.79</v>
      </c>
      <c r="H349" s="267">
        <v>64304.53</v>
      </c>
      <c r="I349" s="267">
        <v>204934.36</v>
      </c>
      <c r="J349" s="267">
        <v>199165.14</v>
      </c>
      <c r="K349" s="267">
        <v>5769.22</v>
      </c>
      <c r="L349" s="230">
        <v>0</v>
      </c>
      <c r="M349" s="229"/>
      <c r="N349" s="8"/>
      <c r="O349" s="8"/>
      <c r="P349" s="8"/>
    </row>
    <row r="350" spans="1:16" ht="26.25" customHeight="1">
      <c r="A350" s="540">
        <v>3001030007</v>
      </c>
      <c r="B350" s="541"/>
      <c r="C350" s="538" t="s">
        <v>186</v>
      </c>
      <c r="D350" s="539"/>
      <c r="E350" s="267">
        <v>201126.24</v>
      </c>
      <c r="F350" s="230">
        <v>0</v>
      </c>
      <c r="G350" s="230">
        <v>0</v>
      </c>
      <c r="H350" s="230">
        <v>0</v>
      </c>
      <c r="I350" s="267">
        <v>320876.27</v>
      </c>
      <c r="J350" s="267">
        <v>126408.67</v>
      </c>
      <c r="K350" s="267">
        <v>194467.6</v>
      </c>
      <c r="L350" s="230">
        <v>0</v>
      </c>
      <c r="M350" s="229"/>
      <c r="N350" s="8"/>
      <c r="O350" s="8"/>
      <c r="P350" s="8"/>
    </row>
    <row r="351" spans="1:16" ht="26.25" customHeight="1">
      <c r="A351" s="540">
        <v>3001030009</v>
      </c>
      <c r="B351" s="541"/>
      <c r="C351" s="538" t="s">
        <v>187</v>
      </c>
      <c r="D351" s="539"/>
      <c r="E351" s="267">
        <v>197165.56</v>
      </c>
      <c r="F351" s="230">
        <v>0</v>
      </c>
      <c r="G351" s="230">
        <v>-78.95</v>
      </c>
      <c r="H351" s="267">
        <v>209922.57</v>
      </c>
      <c r="I351" s="267">
        <v>440868.22</v>
      </c>
      <c r="J351" s="267">
        <v>298236.02</v>
      </c>
      <c r="K351" s="267">
        <v>142632.2</v>
      </c>
      <c r="L351" s="230">
        <v>0</v>
      </c>
      <c r="M351" s="229"/>
      <c r="N351" s="8"/>
      <c r="O351" s="8"/>
      <c r="P351" s="8"/>
    </row>
    <row r="352" spans="1:16" ht="26.25" customHeight="1">
      <c r="A352" s="540">
        <v>3001030010</v>
      </c>
      <c r="B352" s="541"/>
      <c r="C352" s="538" t="s">
        <v>188</v>
      </c>
      <c r="D352" s="539"/>
      <c r="E352" s="267">
        <v>158137.72</v>
      </c>
      <c r="F352" s="230">
        <v>0</v>
      </c>
      <c r="G352" s="230">
        <v>0</v>
      </c>
      <c r="H352" s="230">
        <v>0</v>
      </c>
      <c r="I352" s="267">
        <v>417258.05</v>
      </c>
      <c r="J352" s="267">
        <v>217172.77</v>
      </c>
      <c r="K352" s="267">
        <v>200085.28</v>
      </c>
      <c r="L352" s="230">
        <v>0</v>
      </c>
      <c r="M352" s="229"/>
      <c r="N352" s="8"/>
      <c r="O352" s="8"/>
      <c r="P352" s="8"/>
    </row>
    <row r="353" spans="1:16" ht="39.75" customHeight="1">
      <c r="A353" s="540">
        <v>3001030011</v>
      </c>
      <c r="B353" s="541"/>
      <c r="C353" s="538" t="s">
        <v>678</v>
      </c>
      <c r="D353" s="539"/>
      <c r="E353" s="267">
        <v>20394.43</v>
      </c>
      <c r="F353" s="230">
        <v>0</v>
      </c>
      <c r="G353" s="230">
        <v>812.1</v>
      </c>
      <c r="H353" s="230">
        <v>0</v>
      </c>
      <c r="I353" s="267">
        <v>58241.94</v>
      </c>
      <c r="J353" s="267">
        <v>20278.13</v>
      </c>
      <c r="K353" s="267">
        <v>37963.81</v>
      </c>
      <c r="L353" s="230">
        <v>0</v>
      </c>
      <c r="M353" s="229"/>
      <c r="N353" s="8"/>
      <c r="O353" s="8"/>
      <c r="P353" s="8"/>
    </row>
    <row r="354" spans="1:16" ht="39.75" customHeight="1">
      <c r="A354" s="540">
        <v>3001030012</v>
      </c>
      <c r="B354" s="541"/>
      <c r="C354" s="538" t="s">
        <v>679</v>
      </c>
      <c r="D354" s="539"/>
      <c r="E354" s="230">
        <v>0</v>
      </c>
      <c r="F354" s="230">
        <v>0</v>
      </c>
      <c r="G354" s="230">
        <v>0</v>
      </c>
      <c r="H354" s="230">
        <v>0</v>
      </c>
      <c r="I354" s="267">
        <v>32847.97</v>
      </c>
      <c r="J354" s="267">
        <v>23569.88</v>
      </c>
      <c r="K354" s="267">
        <v>9278.09</v>
      </c>
      <c r="L354" s="230">
        <v>0</v>
      </c>
      <c r="M354" s="229"/>
      <c r="N354" s="8"/>
      <c r="O354" s="8"/>
      <c r="P354" s="8"/>
    </row>
    <row r="355" spans="1:16" ht="26.25" customHeight="1">
      <c r="A355" s="540">
        <v>3001030013</v>
      </c>
      <c r="B355" s="541"/>
      <c r="C355" s="538" t="s">
        <v>680</v>
      </c>
      <c r="D355" s="539"/>
      <c r="E355" s="267">
        <v>309933.5</v>
      </c>
      <c r="F355" s="230">
        <v>0</v>
      </c>
      <c r="G355" s="230">
        <v>0</v>
      </c>
      <c r="H355" s="230">
        <v>0</v>
      </c>
      <c r="I355" s="267">
        <v>621733.9</v>
      </c>
      <c r="J355" s="267">
        <v>169228.32</v>
      </c>
      <c r="K355" s="267">
        <v>452505.58</v>
      </c>
      <c r="L355" s="230">
        <v>0</v>
      </c>
      <c r="M355" s="229"/>
      <c r="N355" s="8"/>
      <c r="O355" s="8"/>
      <c r="P355" s="8"/>
    </row>
    <row r="356" spans="1:16" ht="39.75" customHeight="1">
      <c r="A356" s="540">
        <v>3001030014</v>
      </c>
      <c r="B356" s="541"/>
      <c r="C356" s="538" t="s">
        <v>681</v>
      </c>
      <c r="D356" s="539"/>
      <c r="E356" s="267">
        <v>6121.41</v>
      </c>
      <c r="F356" s="230">
        <v>0</v>
      </c>
      <c r="G356" s="230">
        <v>0</v>
      </c>
      <c r="H356" s="230">
        <v>0</v>
      </c>
      <c r="I356" s="267">
        <v>7052.09</v>
      </c>
      <c r="J356" s="267">
        <v>6121.41</v>
      </c>
      <c r="K356" s="230">
        <v>930.68</v>
      </c>
      <c r="L356" s="230">
        <v>0</v>
      </c>
      <c r="M356" s="229"/>
      <c r="N356" s="8"/>
      <c r="O356" s="8"/>
      <c r="P356" s="8"/>
    </row>
    <row r="357" spans="1:16" ht="26.25" customHeight="1">
      <c r="A357" s="540">
        <v>3001030018</v>
      </c>
      <c r="B357" s="541"/>
      <c r="C357" s="538" t="s">
        <v>191</v>
      </c>
      <c r="D357" s="539"/>
      <c r="E357" s="267">
        <v>225780.05</v>
      </c>
      <c r="F357" s="230">
        <v>0</v>
      </c>
      <c r="G357" s="267">
        <v>52497.14</v>
      </c>
      <c r="H357" s="267">
        <v>234533.5</v>
      </c>
      <c r="I357" s="267">
        <v>1685212.58</v>
      </c>
      <c r="J357" s="267">
        <v>1496392.71</v>
      </c>
      <c r="K357" s="267">
        <v>188819.87</v>
      </c>
      <c r="L357" s="230">
        <v>0</v>
      </c>
      <c r="M357" s="229"/>
      <c r="N357" s="8"/>
      <c r="O357" s="8"/>
      <c r="P357" s="8"/>
    </row>
    <row r="358" spans="1:16" ht="26.25" customHeight="1">
      <c r="A358" s="540">
        <v>3001030019</v>
      </c>
      <c r="B358" s="541"/>
      <c r="C358" s="538" t="s">
        <v>192</v>
      </c>
      <c r="D358" s="539"/>
      <c r="E358" s="267">
        <v>1961.48</v>
      </c>
      <c r="F358" s="230">
        <v>0</v>
      </c>
      <c r="G358" s="230">
        <v>0</v>
      </c>
      <c r="H358" s="230">
        <v>0</v>
      </c>
      <c r="I358" s="267">
        <v>2756.88</v>
      </c>
      <c r="J358" s="230">
        <v>795.4</v>
      </c>
      <c r="K358" s="267">
        <v>1961.48</v>
      </c>
      <c r="L358" s="230">
        <v>0</v>
      </c>
      <c r="M358" s="229"/>
      <c r="N358" s="8"/>
      <c r="O358" s="8"/>
      <c r="P358" s="8"/>
    </row>
    <row r="359" spans="1:16" ht="12.75" customHeight="1">
      <c r="A359" s="540">
        <v>3001030022</v>
      </c>
      <c r="B359" s="541"/>
      <c r="C359" s="538" t="s">
        <v>299</v>
      </c>
      <c r="D359" s="539"/>
      <c r="E359" s="230">
        <v>0</v>
      </c>
      <c r="F359" s="230">
        <v>0</v>
      </c>
      <c r="G359" s="230">
        <v>0</v>
      </c>
      <c r="H359" s="230">
        <v>0</v>
      </c>
      <c r="I359" s="267">
        <v>32872.57</v>
      </c>
      <c r="J359" s="230">
        <v>0</v>
      </c>
      <c r="K359" s="267">
        <v>32872.57</v>
      </c>
      <c r="L359" s="230">
        <v>0</v>
      </c>
      <c r="M359" s="229"/>
      <c r="N359" s="8"/>
      <c r="O359" s="8"/>
      <c r="P359" s="8"/>
    </row>
    <row r="360" spans="1:16" ht="39.75" customHeight="1">
      <c r="A360" s="540">
        <v>3001030023</v>
      </c>
      <c r="B360" s="541"/>
      <c r="C360" s="538" t="s">
        <v>193</v>
      </c>
      <c r="D360" s="539"/>
      <c r="E360" s="267">
        <v>5832129.04</v>
      </c>
      <c r="F360" s="230">
        <v>0</v>
      </c>
      <c r="G360" s="267">
        <v>288073.3</v>
      </c>
      <c r="H360" s="230">
        <v>0</v>
      </c>
      <c r="I360" s="267">
        <v>9411836.94</v>
      </c>
      <c r="J360" s="230">
        <v>0</v>
      </c>
      <c r="K360" s="267">
        <v>9411836.94</v>
      </c>
      <c r="L360" s="230">
        <v>0</v>
      </c>
      <c r="M360" s="229"/>
      <c r="N360" s="8"/>
      <c r="O360" s="8"/>
      <c r="P360" s="8"/>
    </row>
    <row r="361" spans="1:16" ht="39.75" customHeight="1">
      <c r="A361" s="540">
        <v>3001030026</v>
      </c>
      <c r="B361" s="541"/>
      <c r="C361" s="538" t="s">
        <v>302</v>
      </c>
      <c r="D361" s="539"/>
      <c r="E361" s="230">
        <v>379.25</v>
      </c>
      <c r="F361" s="230">
        <v>0</v>
      </c>
      <c r="G361" s="230">
        <v>0</v>
      </c>
      <c r="H361" s="230">
        <v>0</v>
      </c>
      <c r="I361" s="230">
        <v>379.25</v>
      </c>
      <c r="J361" s="230">
        <v>0</v>
      </c>
      <c r="K361" s="230">
        <v>379.25</v>
      </c>
      <c r="L361" s="230">
        <v>0</v>
      </c>
      <c r="M361" s="229"/>
      <c r="N361" s="8"/>
      <c r="O361" s="8"/>
      <c r="P361" s="8"/>
    </row>
    <row r="362" spans="1:16" ht="118.5" customHeight="1">
      <c r="A362" s="540">
        <v>3002</v>
      </c>
      <c r="B362" s="541"/>
      <c r="C362" s="538" t="s">
        <v>304</v>
      </c>
      <c r="D362" s="539"/>
      <c r="E362" s="267">
        <v>1689737.06</v>
      </c>
      <c r="F362" s="230">
        <v>0</v>
      </c>
      <c r="G362" s="267">
        <v>611262.63</v>
      </c>
      <c r="H362" s="267">
        <v>1451634.52</v>
      </c>
      <c r="I362" s="267">
        <v>13693500.25</v>
      </c>
      <c r="J362" s="267">
        <v>11351534.82</v>
      </c>
      <c r="K362" s="267">
        <v>2341965.43</v>
      </c>
      <c r="L362" s="230">
        <v>0</v>
      </c>
      <c r="M362" s="229"/>
      <c r="N362" s="8"/>
      <c r="O362" s="8"/>
      <c r="P362" s="8"/>
    </row>
    <row r="363" spans="1:16" ht="52.5" customHeight="1">
      <c r="A363" s="540">
        <v>300200</v>
      </c>
      <c r="B363" s="541"/>
      <c r="C363" s="538" t="s">
        <v>682</v>
      </c>
      <c r="D363" s="539"/>
      <c r="E363" s="267">
        <v>1689737.06</v>
      </c>
      <c r="F363" s="230">
        <v>0</v>
      </c>
      <c r="G363" s="267">
        <v>611262.63</v>
      </c>
      <c r="H363" s="267">
        <v>1451634.52</v>
      </c>
      <c r="I363" s="267">
        <v>13693500.25</v>
      </c>
      <c r="J363" s="267">
        <v>11351534.82</v>
      </c>
      <c r="K363" s="267">
        <v>2341965.43</v>
      </c>
      <c r="L363" s="230">
        <v>0</v>
      </c>
      <c r="M363" s="229"/>
      <c r="N363" s="8"/>
      <c r="O363" s="8"/>
      <c r="P363" s="8"/>
    </row>
    <row r="364" spans="1:16" ht="26.25" customHeight="1">
      <c r="A364" s="540">
        <v>3002000001</v>
      </c>
      <c r="B364" s="541"/>
      <c r="C364" s="538" t="s">
        <v>194</v>
      </c>
      <c r="D364" s="539"/>
      <c r="E364" s="267">
        <v>1689737.06</v>
      </c>
      <c r="F364" s="230">
        <v>0</v>
      </c>
      <c r="G364" s="267">
        <v>611262.63</v>
      </c>
      <c r="H364" s="267">
        <v>1451634.52</v>
      </c>
      <c r="I364" s="267">
        <v>13693500.25</v>
      </c>
      <c r="J364" s="267">
        <v>11351534.82</v>
      </c>
      <c r="K364" s="267">
        <v>2341965.43</v>
      </c>
      <c r="L364" s="230">
        <v>0</v>
      </c>
      <c r="M364" s="229"/>
      <c r="N364" s="8"/>
      <c r="O364" s="8"/>
      <c r="P364" s="8"/>
    </row>
    <row r="365" spans="1:16" ht="92.25" customHeight="1">
      <c r="A365" s="540">
        <v>3003</v>
      </c>
      <c r="B365" s="541"/>
      <c r="C365" s="538" t="s">
        <v>309</v>
      </c>
      <c r="D365" s="539"/>
      <c r="E365" s="267">
        <v>72273.92</v>
      </c>
      <c r="F365" s="230">
        <v>0</v>
      </c>
      <c r="G365" s="267">
        <v>12335.21</v>
      </c>
      <c r="H365" s="267">
        <v>12706.86</v>
      </c>
      <c r="I365" s="267">
        <v>315357.29</v>
      </c>
      <c r="J365" s="267">
        <v>202295.56</v>
      </c>
      <c r="K365" s="267">
        <v>113061.73</v>
      </c>
      <c r="L365" s="230">
        <v>0</v>
      </c>
      <c r="M365" s="229"/>
      <c r="N365" s="8"/>
      <c r="O365" s="8"/>
      <c r="P365" s="8"/>
    </row>
    <row r="366" spans="1:16" ht="39.75" customHeight="1">
      <c r="A366" s="540">
        <v>300300</v>
      </c>
      <c r="B366" s="541"/>
      <c r="C366" s="538" t="s">
        <v>311</v>
      </c>
      <c r="D366" s="539"/>
      <c r="E366" s="230">
        <v>0</v>
      </c>
      <c r="F366" s="230">
        <v>0</v>
      </c>
      <c r="G366" s="230">
        <v>0</v>
      </c>
      <c r="H366" s="230">
        <v>0</v>
      </c>
      <c r="I366" s="267">
        <v>9440.1</v>
      </c>
      <c r="J366" s="267">
        <v>9440.1</v>
      </c>
      <c r="K366" s="230">
        <v>0</v>
      </c>
      <c r="L366" s="230">
        <v>0</v>
      </c>
      <c r="M366" s="229"/>
      <c r="N366" s="8"/>
      <c r="O366" s="8"/>
      <c r="P366" s="8"/>
    </row>
    <row r="367" spans="1:16" ht="26.25" customHeight="1">
      <c r="A367" s="540">
        <v>3003000005</v>
      </c>
      <c r="B367" s="541"/>
      <c r="C367" s="538" t="s">
        <v>683</v>
      </c>
      <c r="D367" s="539"/>
      <c r="E367" s="230">
        <v>0</v>
      </c>
      <c r="F367" s="230">
        <v>0</v>
      </c>
      <c r="G367" s="230">
        <v>0</v>
      </c>
      <c r="H367" s="230">
        <v>0</v>
      </c>
      <c r="I367" s="267">
        <v>8359.05</v>
      </c>
      <c r="J367" s="267">
        <v>8359.05</v>
      </c>
      <c r="K367" s="230">
        <v>0</v>
      </c>
      <c r="L367" s="230">
        <v>0</v>
      </c>
      <c r="M367" s="229"/>
      <c r="N367" s="8"/>
      <c r="O367" s="8"/>
      <c r="P367" s="8"/>
    </row>
    <row r="368" spans="1:16" ht="26.25" customHeight="1">
      <c r="A368" s="540">
        <v>3003000007</v>
      </c>
      <c r="B368" s="541"/>
      <c r="C368" s="538" t="s">
        <v>684</v>
      </c>
      <c r="D368" s="539"/>
      <c r="E368" s="230">
        <v>0</v>
      </c>
      <c r="F368" s="230">
        <v>0</v>
      </c>
      <c r="G368" s="230">
        <v>0</v>
      </c>
      <c r="H368" s="230">
        <v>0</v>
      </c>
      <c r="I368" s="230">
        <v>399.43</v>
      </c>
      <c r="J368" s="230">
        <v>399.43</v>
      </c>
      <c r="K368" s="230">
        <v>0</v>
      </c>
      <c r="L368" s="230">
        <v>0</v>
      </c>
      <c r="M368" s="229"/>
      <c r="N368" s="8"/>
      <c r="O368" s="8"/>
      <c r="P368" s="8"/>
    </row>
    <row r="369" spans="1:16" ht="39.75" customHeight="1">
      <c r="A369" s="540">
        <v>3003000010</v>
      </c>
      <c r="B369" s="541"/>
      <c r="C369" s="538" t="s">
        <v>685</v>
      </c>
      <c r="D369" s="539"/>
      <c r="E369" s="230">
        <v>0</v>
      </c>
      <c r="F369" s="230">
        <v>0</v>
      </c>
      <c r="G369" s="230">
        <v>0</v>
      </c>
      <c r="H369" s="230">
        <v>0</v>
      </c>
      <c r="I369" s="230">
        <v>681.62</v>
      </c>
      <c r="J369" s="230">
        <v>681.62</v>
      </c>
      <c r="K369" s="230">
        <v>0</v>
      </c>
      <c r="L369" s="230">
        <v>0</v>
      </c>
      <c r="M369" s="229"/>
      <c r="N369" s="8"/>
      <c r="O369" s="8"/>
      <c r="P369" s="8"/>
    </row>
    <row r="370" spans="1:16" ht="39.75" customHeight="1">
      <c r="A370" s="540">
        <v>300301</v>
      </c>
      <c r="B370" s="541"/>
      <c r="C370" s="538" t="s">
        <v>315</v>
      </c>
      <c r="D370" s="539"/>
      <c r="E370" s="267">
        <v>72273.92</v>
      </c>
      <c r="F370" s="230">
        <v>0</v>
      </c>
      <c r="G370" s="267">
        <v>12335.21</v>
      </c>
      <c r="H370" s="267">
        <v>12706.86</v>
      </c>
      <c r="I370" s="267">
        <v>305917.19</v>
      </c>
      <c r="J370" s="267">
        <v>192855.46</v>
      </c>
      <c r="K370" s="267">
        <v>113061.73</v>
      </c>
      <c r="L370" s="230">
        <v>0</v>
      </c>
      <c r="M370" s="229"/>
      <c r="N370" s="8"/>
      <c r="O370" s="8"/>
      <c r="P370" s="8"/>
    </row>
    <row r="371" spans="1:16" ht="66" customHeight="1">
      <c r="A371" s="540">
        <v>3003010001</v>
      </c>
      <c r="B371" s="541"/>
      <c r="C371" s="538" t="s">
        <v>317</v>
      </c>
      <c r="D371" s="539"/>
      <c r="E371" s="267">
        <v>72273.92</v>
      </c>
      <c r="F371" s="230">
        <v>0</v>
      </c>
      <c r="G371" s="267">
        <v>12335.21</v>
      </c>
      <c r="H371" s="267">
        <v>12706.86</v>
      </c>
      <c r="I371" s="267">
        <v>305917.19</v>
      </c>
      <c r="J371" s="267">
        <v>192855.46</v>
      </c>
      <c r="K371" s="267">
        <v>113061.73</v>
      </c>
      <c r="L371" s="230">
        <v>0</v>
      </c>
      <c r="M371" s="229"/>
      <c r="N371" s="8"/>
      <c r="O371" s="8"/>
      <c r="P371" s="8"/>
    </row>
    <row r="372" spans="1:16" ht="66" customHeight="1">
      <c r="A372" s="540">
        <v>33</v>
      </c>
      <c r="B372" s="541"/>
      <c r="C372" s="538" t="s">
        <v>319</v>
      </c>
      <c r="D372" s="539"/>
      <c r="E372" s="267">
        <v>6974.46</v>
      </c>
      <c r="F372" s="230">
        <v>0</v>
      </c>
      <c r="G372" s="230">
        <v>0</v>
      </c>
      <c r="H372" s="267">
        <v>6974.46</v>
      </c>
      <c r="I372" s="267">
        <v>6974.46</v>
      </c>
      <c r="J372" s="267">
        <v>6974.46</v>
      </c>
      <c r="K372" s="230">
        <v>0</v>
      </c>
      <c r="L372" s="230">
        <v>0</v>
      </c>
      <c r="M372" s="229"/>
      <c r="N372" s="8"/>
      <c r="O372" s="8"/>
      <c r="P372" s="8"/>
    </row>
    <row r="373" spans="1:16" ht="66" customHeight="1">
      <c r="A373" s="540">
        <v>3312</v>
      </c>
      <c r="B373" s="541"/>
      <c r="C373" s="538" t="s">
        <v>321</v>
      </c>
      <c r="D373" s="539"/>
      <c r="E373" s="267">
        <v>6974.46</v>
      </c>
      <c r="F373" s="230">
        <v>0</v>
      </c>
      <c r="G373" s="230">
        <v>0</v>
      </c>
      <c r="H373" s="267">
        <v>6974.46</v>
      </c>
      <c r="I373" s="267">
        <v>6974.46</v>
      </c>
      <c r="J373" s="267">
        <v>6974.46</v>
      </c>
      <c r="K373" s="230">
        <v>0</v>
      </c>
      <c r="L373" s="230">
        <v>0</v>
      </c>
      <c r="M373" s="229"/>
      <c r="N373" s="8"/>
      <c r="O373" s="8"/>
      <c r="P373" s="8"/>
    </row>
    <row r="374" spans="1:16" ht="66" customHeight="1">
      <c r="A374" s="540">
        <v>331200</v>
      </c>
      <c r="B374" s="541"/>
      <c r="C374" s="538" t="s">
        <v>321</v>
      </c>
      <c r="D374" s="539"/>
      <c r="E374" s="267">
        <v>6974.46</v>
      </c>
      <c r="F374" s="230">
        <v>0</v>
      </c>
      <c r="G374" s="230">
        <v>0</v>
      </c>
      <c r="H374" s="267">
        <v>6974.46</v>
      </c>
      <c r="I374" s="267">
        <v>6974.46</v>
      </c>
      <c r="J374" s="267">
        <v>6974.46</v>
      </c>
      <c r="K374" s="230">
        <v>0</v>
      </c>
      <c r="L374" s="230">
        <v>0</v>
      </c>
      <c r="M374" s="229"/>
      <c r="N374" s="8"/>
      <c r="O374" s="8"/>
      <c r="P374" s="8"/>
    </row>
    <row r="375" spans="1:16" ht="39.75" customHeight="1">
      <c r="A375" s="540">
        <v>3312002100</v>
      </c>
      <c r="B375" s="541"/>
      <c r="C375" s="538" t="s">
        <v>321</v>
      </c>
      <c r="D375" s="539"/>
      <c r="E375" s="267">
        <v>6974.46</v>
      </c>
      <c r="F375" s="230">
        <v>0</v>
      </c>
      <c r="G375" s="230">
        <v>0</v>
      </c>
      <c r="H375" s="267">
        <v>6974.46</v>
      </c>
      <c r="I375" s="267">
        <v>6974.46</v>
      </c>
      <c r="J375" s="267">
        <v>6974.46</v>
      </c>
      <c r="K375" s="230">
        <v>0</v>
      </c>
      <c r="L375" s="230">
        <v>0</v>
      </c>
      <c r="M375" s="229"/>
      <c r="N375" s="8"/>
      <c r="O375" s="8"/>
      <c r="P375" s="8"/>
    </row>
    <row r="376" spans="1:16" ht="39.75" customHeight="1">
      <c r="A376" s="540">
        <v>36</v>
      </c>
      <c r="B376" s="541"/>
      <c r="C376" s="538" t="s">
        <v>116</v>
      </c>
      <c r="D376" s="539"/>
      <c r="E376" s="267">
        <v>13530383.87</v>
      </c>
      <c r="F376" s="230">
        <v>0</v>
      </c>
      <c r="G376" s="267">
        <v>11429305.98</v>
      </c>
      <c r="H376" s="267">
        <v>13530383.87</v>
      </c>
      <c r="I376" s="267">
        <v>24959689.85</v>
      </c>
      <c r="J376" s="267">
        <v>13530383.87</v>
      </c>
      <c r="K376" s="267">
        <v>11429305.98</v>
      </c>
      <c r="L376" s="230">
        <v>0</v>
      </c>
      <c r="M376" s="229"/>
      <c r="N376" s="8"/>
      <c r="O376" s="8"/>
      <c r="P376" s="8"/>
    </row>
    <row r="377" spans="1:16" ht="39.75" customHeight="1">
      <c r="A377" s="540">
        <v>3601</v>
      </c>
      <c r="B377" s="541"/>
      <c r="C377" s="538" t="s">
        <v>686</v>
      </c>
      <c r="D377" s="539"/>
      <c r="E377" s="267">
        <v>13530383.87</v>
      </c>
      <c r="F377" s="230">
        <v>0</v>
      </c>
      <c r="G377" s="267">
        <v>11429305.98</v>
      </c>
      <c r="H377" s="267">
        <v>13530383.87</v>
      </c>
      <c r="I377" s="267">
        <v>24959689.85</v>
      </c>
      <c r="J377" s="267">
        <v>13530383.87</v>
      </c>
      <c r="K377" s="267">
        <v>11429305.98</v>
      </c>
      <c r="L377" s="230">
        <v>0</v>
      </c>
      <c r="M377" s="229"/>
      <c r="N377" s="8"/>
      <c r="O377" s="8"/>
      <c r="P377" s="8"/>
    </row>
    <row r="378" spans="1:16" ht="39.75" customHeight="1">
      <c r="A378" s="540">
        <v>360100</v>
      </c>
      <c r="B378" s="541"/>
      <c r="C378" s="538" t="s">
        <v>686</v>
      </c>
      <c r="D378" s="539"/>
      <c r="E378" s="267">
        <v>13530383.87</v>
      </c>
      <c r="F378" s="230">
        <v>0</v>
      </c>
      <c r="G378" s="267">
        <v>11429305.98</v>
      </c>
      <c r="H378" s="267">
        <v>13530383.87</v>
      </c>
      <c r="I378" s="267">
        <v>24959689.85</v>
      </c>
      <c r="J378" s="267">
        <v>13530383.87</v>
      </c>
      <c r="K378" s="267">
        <v>11429305.98</v>
      </c>
      <c r="L378" s="230">
        <v>0</v>
      </c>
      <c r="M378" s="229"/>
      <c r="N378" s="8"/>
      <c r="O378" s="8"/>
      <c r="P378" s="8"/>
    </row>
    <row r="379" spans="1:16" ht="39.75" customHeight="1">
      <c r="A379" s="540">
        <v>3601000001</v>
      </c>
      <c r="B379" s="541"/>
      <c r="C379" s="538" t="s">
        <v>686</v>
      </c>
      <c r="D379" s="539"/>
      <c r="E379" s="267">
        <v>13530383.87</v>
      </c>
      <c r="F379" s="230">
        <v>0</v>
      </c>
      <c r="G379" s="267">
        <v>11429305.98</v>
      </c>
      <c r="H379" s="267">
        <v>13530383.87</v>
      </c>
      <c r="I379" s="267">
        <v>24959689.85</v>
      </c>
      <c r="J379" s="267">
        <v>13530383.87</v>
      </c>
      <c r="K379" s="267">
        <v>11429305.98</v>
      </c>
      <c r="L379" s="230">
        <v>0</v>
      </c>
      <c r="M379" s="229"/>
      <c r="N379" s="8"/>
      <c r="O379" s="8"/>
      <c r="P379" s="8"/>
    </row>
    <row r="380" spans="1:16" ht="39.75" customHeight="1">
      <c r="A380" s="540">
        <v>38</v>
      </c>
      <c r="B380" s="541"/>
      <c r="C380" s="538" t="s">
        <v>687</v>
      </c>
      <c r="D380" s="539"/>
      <c r="E380" s="267">
        <v>4612900.04</v>
      </c>
      <c r="F380" s="267">
        <v>54998.18</v>
      </c>
      <c r="G380" s="267">
        <v>53736633.88</v>
      </c>
      <c r="H380" s="267">
        <v>50457930.55</v>
      </c>
      <c r="I380" s="267">
        <v>100368383.24</v>
      </c>
      <c r="J380" s="267">
        <v>93504082.58</v>
      </c>
      <c r="K380" s="267">
        <v>6864300.66</v>
      </c>
      <c r="L380" s="230">
        <v>0</v>
      </c>
      <c r="M380" s="229"/>
      <c r="N380" s="8"/>
      <c r="O380" s="8"/>
      <c r="P380" s="8"/>
    </row>
    <row r="381" spans="1:16" ht="39.75" customHeight="1">
      <c r="A381" s="540">
        <v>3800</v>
      </c>
      <c r="B381" s="541"/>
      <c r="C381" s="538" t="s">
        <v>688</v>
      </c>
      <c r="D381" s="539"/>
      <c r="E381" s="267">
        <v>15271.46</v>
      </c>
      <c r="F381" s="230">
        <v>0</v>
      </c>
      <c r="G381" s="230">
        <v>0</v>
      </c>
      <c r="H381" s="230">
        <v>0</v>
      </c>
      <c r="I381" s="267">
        <v>15271.46</v>
      </c>
      <c r="J381" s="230">
        <v>0</v>
      </c>
      <c r="K381" s="267">
        <v>15271.46</v>
      </c>
      <c r="L381" s="230">
        <v>0</v>
      </c>
      <c r="M381" s="229"/>
      <c r="N381" s="8"/>
      <c r="O381" s="8"/>
      <c r="P381" s="8"/>
    </row>
    <row r="382" spans="1:16" ht="39.75" customHeight="1">
      <c r="A382" s="540">
        <v>380021</v>
      </c>
      <c r="B382" s="541"/>
      <c r="C382" s="538" t="s">
        <v>689</v>
      </c>
      <c r="D382" s="539"/>
      <c r="E382" s="267">
        <v>15271.46</v>
      </c>
      <c r="F382" s="230">
        <v>0</v>
      </c>
      <c r="G382" s="230">
        <v>0</v>
      </c>
      <c r="H382" s="230">
        <v>0</v>
      </c>
      <c r="I382" s="267">
        <v>15271.46</v>
      </c>
      <c r="J382" s="230">
        <v>0</v>
      </c>
      <c r="K382" s="267">
        <v>15271.46</v>
      </c>
      <c r="L382" s="230">
        <v>0</v>
      </c>
      <c r="M382" s="229"/>
      <c r="N382" s="8"/>
      <c r="O382" s="8"/>
      <c r="P382" s="8"/>
    </row>
    <row r="383" spans="1:16" ht="39.75" customHeight="1">
      <c r="A383" s="540">
        <v>3800210001</v>
      </c>
      <c r="B383" s="541"/>
      <c r="C383" s="538" t="s">
        <v>689</v>
      </c>
      <c r="D383" s="539"/>
      <c r="E383" s="267">
        <v>15271.46</v>
      </c>
      <c r="F383" s="230">
        <v>0</v>
      </c>
      <c r="G383" s="230">
        <v>0</v>
      </c>
      <c r="H383" s="230">
        <v>0</v>
      </c>
      <c r="I383" s="267">
        <v>15271.46</v>
      </c>
      <c r="J383" s="230">
        <v>0</v>
      </c>
      <c r="K383" s="267">
        <v>15271.46</v>
      </c>
      <c r="L383" s="230">
        <v>0</v>
      </c>
      <c r="M383" s="229"/>
      <c r="N383" s="8"/>
      <c r="O383" s="8"/>
      <c r="P383" s="8"/>
    </row>
    <row r="384" spans="1:16" ht="39.75" customHeight="1">
      <c r="A384" s="540">
        <v>3803</v>
      </c>
      <c r="B384" s="541"/>
      <c r="C384" s="538" t="s">
        <v>690</v>
      </c>
      <c r="D384" s="539"/>
      <c r="E384" s="267">
        <v>4597628.58</v>
      </c>
      <c r="F384" s="267">
        <v>54998.18</v>
      </c>
      <c r="G384" s="267">
        <v>53736633.88</v>
      </c>
      <c r="H384" s="267">
        <v>50457930.55</v>
      </c>
      <c r="I384" s="267">
        <v>100353111.78</v>
      </c>
      <c r="J384" s="267">
        <v>93504082.58</v>
      </c>
      <c r="K384" s="267">
        <v>6849029.2</v>
      </c>
      <c r="L384" s="230">
        <v>0</v>
      </c>
      <c r="M384" s="229"/>
      <c r="N384" s="8"/>
      <c r="O384" s="8"/>
      <c r="P384" s="8"/>
    </row>
    <row r="385" spans="1:16" ht="52.5" customHeight="1">
      <c r="A385" s="540">
        <v>380321</v>
      </c>
      <c r="B385" s="541"/>
      <c r="C385" s="538" t="s">
        <v>691</v>
      </c>
      <c r="D385" s="539"/>
      <c r="E385" s="267">
        <v>4597628.58</v>
      </c>
      <c r="F385" s="267">
        <v>54998.18</v>
      </c>
      <c r="G385" s="267">
        <v>53736633.88</v>
      </c>
      <c r="H385" s="267">
        <v>50457930.55</v>
      </c>
      <c r="I385" s="267">
        <v>100353111.78</v>
      </c>
      <c r="J385" s="267">
        <v>93504082.58</v>
      </c>
      <c r="K385" s="267">
        <v>6849029.2</v>
      </c>
      <c r="L385" s="230">
        <v>0</v>
      </c>
      <c r="M385" s="229"/>
      <c r="N385" s="8"/>
      <c r="O385" s="8"/>
      <c r="P385" s="8"/>
    </row>
    <row r="386" spans="1:16" ht="39.75" customHeight="1">
      <c r="A386" s="540">
        <v>3803210001</v>
      </c>
      <c r="B386" s="541"/>
      <c r="C386" s="538" t="s">
        <v>692</v>
      </c>
      <c r="D386" s="539"/>
      <c r="E386" s="267">
        <v>289369.58</v>
      </c>
      <c r="F386" s="230">
        <v>0</v>
      </c>
      <c r="G386" s="267">
        <v>1415425.33</v>
      </c>
      <c r="H386" s="267">
        <v>1415425.33</v>
      </c>
      <c r="I386" s="267">
        <v>4425162.52</v>
      </c>
      <c r="J386" s="267">
        <v>4425162.52</v>
      </c>
      <c r="K386" s="230">
        <v>0</v>
      </c>
      <c r="L386" s="230">
        <v>0</v>
      </c>
      <c r="M386" s="229"/>
      <c r="N386" s="8"/>
      <c r="O386" s="8"/>
      <c r="P386" s="8"/>
    </row>
    <row r="387" spans="1:16" ht="26.25" customHeight="1">
      <c r="A387" s="540">
        <v>3803210002</v>
      </c>
      <c r="B387" s="541"/>
      <c r="C387" s="538" t="s">
        <v>693</v>
      </c>
      <c r="D387" s="539"/>
      <c r="E387" s="230">
        <v>0</v>
      </c>
      <c r="F387" s="230">
        <v>0</v>
      </c>
      <c r="G387" s="230">
        <v>0</v>
      </c>
      <c r="H387" s="230">
        <v>0</v>
      </c>
      <c r="I387" s="267">
        <v>1953.19</v>
      </c>
      <c r="J387" s="267">
        <v>1953.19</v>
      </c>
      <c r="K387" s="230">
        <v>0</v>
      </c>
      <c r="L387" s="230">
        <v>0</v>
      </c>
      <c r="M387" s="229"/>
      <c r="N387" s="8"/>
      <c r="O387" s="8"/>
      <c r="P387" s="8"/>
    </row>
    <row r="388" spans="1:16" ht="26.25" customHeight="1">
      <c r="A388" s="540">
        <v>3803210003</v>
      </c>
      <c r="B388" s="541"/>
      <c r="C388" s="538" t="s">
        <v>694</v>
      </c>
      <c r="D388" s="539"/>
      <c r="E388" s="267">
        <v>54998.18</v>
      </c>
      <c r="F388" s="267">
        <v>54998.18</v>
      </c>
      <c r="G388" s="230">
        <v>64.04</v>
      </c>
      <c r="H388" s="230">
        <v>64.04</v>
      </c>
      <c r="I388" s="267">
        <v>56259.5</v>
      </c>
      <c r="J388" s="267">
        <v>56259.5</v>
      </c>
      <c r="K388" s="230">
        <v>0</v>
      </c>
      <c r="L388" s="230">
        <v>0</v>
      </c>
      <c r="M388" s="229"/>
      <c r="N388" s="8"/>
      <c r="O388" s="8"/>
      <c r="P388" s="8"/>
    </row>
    <row r="389" spans="1:16" ht="26.25" customHeight="1">
      <c r="A389" s="540">
        <v>3803210005</v>
      </c>
      <c r="B389" s="541"/>
      <c r="C389" s="538" t="s">
        <v>695</v>
      </c>
      <c r="D389" s="539"/>
      <c r="E389" s="230">
        <v>11.43</v>
      </c>
      <c r="F389" s="230">
        <v>0</v>
      </c>
      <c r="G389" s="230">
        <v>0</v>
      </c>
      <c r="H389" s="230">
        <v>0</v>
      </c>
      <c r="I389" s="230">
        <v>11.43</v>
      </c>
      <c r="J389" s="230">
        <v>11.43</v>
      </c>
      <c r="K389" s="230">
        <v>0</v>
      </c>
      <c r="L389" s="230">
        <v>0</v>
      </c>
      <c r="M389" s="229"/>
      <c r="N389" s="8"/>
      <c r="O389" s="8"/>
      <c r="P389" s="8"/>
    </row>
    <row r="390" spans="1:16" ht="26.25" customHeight="1">
      <c r="A390" s="540">
        <v>3803210020</v>
      </c>
      <c r="B390" s="541"/>
      <c r="C390" s="538" t="s">
        <v>696</v>
      </c>
      <c r="D390" s="539"/>
      <c r="E390" s="267">
        <v>2398500.01</v>
      </c>
      <c r="F390" s="230">
        <v>0</v>
      </c>
      <c r="G390" s="267">
        <v>47929.86</v>
      </c>
      <c r="H390" s="267">
        <v>1500000</v>
      </c>
      <c r="I390" s="267">
        <v>2494410.96</v>
      </c>
      <c r="J390" s="267">
        <v>1500000</v>
      </c>
      <c r="K390" s="267">
        <v>994410.96</v>
      </c>
      <c r="L390" s="230">
        <v>0</v>
      </c>
      <c r="M390" s="229"/>
      <c r="N390" s="8"/>
      <c r="O390" s="8"/>
      <c r="P390" s="8"/>
    </row>
    <row r="391" spans="1:16" ht="39.75" customHeight="1">
      <c r="A391" s="540">
        <v>3803210021</v>
      </c>
      <c r="B391" s="541"/>
      <c r="C391" s="538" t="s">
        <v>697</v>
      </c>
      <c r="D391" s="539"/>
      <c r="E391" s="230">
        <v>0</v>
      </c>
      <c r="F391" s="230">
        <v>0</v>
      </c>
      <c r="G391" s="230">
        <v>0</v>
      </c>
      <c r="H391" s="230">
        <v>0</v>
      </c>
      <c r="I391" s="267">
        <v>45000</v>
      </c>
      <c r="J391" s="230">
        <v>0</v>
      </c>
      <c r="K391" s="267">
        <v>45000</v>
      </c>
      <c r="L391" s="230">
        <v>0</v>
      </c>
      <c r="M391" s="229"/>
      <c r="N391" s="8"/>
      <c r="O391" s="8"/>
      <c r="P391" s="8"/>
    </row>
    <row r="392" spans="1:16" ht="39.75" customHeight="1">
      <c r="A392" s="540">
        <v>3803210022</v>
      </c>
      <c r="B392" s="541"/>
      <c r="C392" s="538" t="s">
        <v>698</v>
      </c>
      <c r="D392" s="539"/>
      <c r="E392" s="230">
        <v>0</v>
      </c>
      <c r="F392" s="230">
        <v>0</v>
      </c>
      <c r="G392" s="267">
        <v>28451.44</v>
      </c>
      <c r="H392" s="230">
        <v>0</v>
      </c>
      <c r="I392" s="267">
        <v>28451.44</v>
      </c>
      <c r="J392" s="230">
        <v>0</v>
      </c>
      <c r="K392" s="267">
        <v>28451.44</v>
      </c>
      <c r="L392" s="230">
        <v>0</v>
      </c>
      <c r="M392" s="229"/>
      <c r="N392" s="8"/>
      <c r="O392" s="8"/>
      <c r="P392" s="8"/>
    </row>
    <row r="393" spans="1:16" ht="66" customHeight="1">
      <c r="A393" s="540">
        <v>3803210023</v>
      </c>
      <c r="B393" s="541"/>
      <c r="C393" s="538" t="s">
        <v>699</v>
      </c>
      <c r="D393" s="539"/>
      <c r="E393" s="230">
        <v>0</v>
      </c>
      <c r="F393" s="230">
        <v>0</v>
      </c>
      <c r="G393" s="230">
        <v>0</v>
      </c>
      <c r="H393" s="230">
        <v>0</v>
      </c>
      <c r="I393" s="267">
        <v>154700</v>
      </c>
      <c r="J393" s="267">
        <v>154699.99</v>
      </c>
      <c r="K393" s="230">
        <v>0.01</v>
      </c>
      <c r="L393" s="230">
        <v>0</v>
      </c>
      <c r="M393" s="229"/>
      <c r="N393" s="8"/>
      <c r="O393" s="8"/>
      <c r="P393" s="8"/>
    </row>
    <row r="394" spans="1:16" ht="66" customHeight="1">
      <c r="A394" s="540">
        <v>3803210025</v>
      </c>
      <c r="B394" s="541"/>
      <c r="C394" s="538" t="s">
        <v>700</v>
      </c>
      <c r="D394" s="539"/>
      <c r="E394" s="267">
        <v>24276.89</v>
      </c>
      <c r="F394" s="230">
        <v>0</v>
      </c>
      <c r="G394" s="230">
        <v>0</v>
      </c>
      <c r="H394" s="230">
        <v>0</v>
      </c>
      <c r="I394" s="267">
        <v>24276.89</v>
      </c>
      <c r="J394" s="267">
        <v>24276.89</v>
      </c>
      <c r="K394" s="230">
        <v>0</v>
      </c>
      <c r="L394" s="230">
        <v>0</v>
      </c>
      <c r="M394" s="229"/>
      <c r="N394" s="8"/>
      <c r="O394" s="8"/>
      <c r="P394" s="8"/>
    </row>
    <row r="395" spans="1:16" ht="66" customHeight="1">
      <c r="A395" s="540">
        <v>3803214012</v>
      </c>
      <c r="B395" s="541"/>
      <c r="C395" s="538" t="s">
        <v>701</v>
      </c>
      <c r="D395" s="539"/>
      <c r="E395" s="267">
        <v>18829.85</v>
      </c>
      <c r="F395" s="230">
        <v>0</v>
      </c>
      <c r="G395" s="230">
        <v>0</v>
      </c>
      <c r="H395" s="230">
        <v>0</v>
      </c>
      <c r="I395" s="267">
        <v>67683.83</v>
      </c>
      <c r="J395" s="267">
        <v>67683.83</v>
      </c>
      <c r="K395" s="230">
        <v>0</v>
      </c>
      <c r="L395" s="230">
        <v>0</v>
      </c>
      <c r="M395" s="229"/>
      <c r="N395" s="8"/>
      <c r="O395" s="8"/>
      <c r="P395" s="8"/>
    </row>
    <row r="396" spans="1:16" ht="66" customHeight="1">
      <c r="A396" s="540">
        <v>38032168</v>
      </c>
      <c r="B396" s="541"/>
      <c r="C396" s="538" t="s">
        <v>702</v>
      </c>
      <c r="D396" s="539"/>
      <c r="E396" s="267">
        <v>1811642.64</v>
      </c>
      <c r="F396" s="230">
        <v>0</v>
      </c>
      <c r="G396" s="267">
        <v>52244763.21</v>
      </c>
      <c r="H396" s="267">
        <v>47542441.18</v>
      </c>
      <c r="I396" s="267">
        <v>93055202.02</v>
      </c>
      <c r="J396" s="267">
        <v>87274035.23</v>
      </c>
      <c r="K396" s="267">
        <v>5781166.79</v>
      </c>
      <c r="L396" s="230">
        <v>0</v>
      </c>
      <c r="M396" s="229"/>
      <c r="N396" s="8"/>
      <c r="O396" s="8"/>
      <c r="P396" s="8"/>
    </row>
    <row r="397" spans="1:16" ht="66" customHeight="1">
      <c r="A397" s="540">
        <v>380321686864</v>
      </c>
      <c r="B397" s="541"/>
      <c r="C397" s="538" t="s">
        <v>703</v>
      </c>
      <c r="D397" s="539"/>
      <c r="E397" s="267">
        <v>854041.74</v>
      </c>
      <c r="F397" s="230">
        <v>0</v>
      </c>
      <c r="G397" s="267">
        <v>4997811.33</v>
      </c>
      <c r="H397" s="267">
        <v>2650000</v>
      </c>
      <c r="I397" s="267">
        <v>20899828.03</v>
      </c>
      <c r="J397" s="267">
        <v>18500000</v>
      </c>
      <c r="K397" s="267">
        <v>2399828.03</v>
      </c>
      <c r="L397" s="230">
        <v>0</v>
      </c>
      <c r="M397" s="229"/>
      <c r="N397" s="8"/>
      <c r="O397" s="8"/>
      <c r="P397" s="8"/>
    </row>
    <row r="398" spans="1:16" ht="66" customHeight="1">
      <c r="A398" s="540">
        <v>380321686865</v>
      </c>
      <c r="B398" s="541"/>
      <c r="C398" s="538" t="s">
        <v>704</v>
      </c>
      <c r="D398" s="539"/>
      <c r="E398" s="267">
        <v>39664.24</v>
      </c>
      <c r="F398" s="230">
        <v>0</v>
      </c>
      <c r="G398" s="267">
        <v>78169.77</v>
      </c>
      <c r="H398" s="230">
        <v>0</v>
      </c>
      <c r="I398" s="267">
        <v>1065255.11</v>
      </c>
      <c r="J398" s="267">
        <v>795805.21</v>
      </c>
      <c r="K398" s="267">
        <v>269449.9</v>
      </c>
      <c r="L398" s="230">
        <v>0</v>
      </c>
      <c r="M398" s="229"/>
      <c r="N398" s="8"/>
      <c r="O398" s="8"/>
      <c r="P398" s="8"/>
    </row>
    <row r="399" spans="1:16" ht="78.75" customHeight="1">
      <c r="A399" s="540">
        <v>380321686866</v>
      </c>
      <c r="B399" s="541"/>
      <c r="C399" s="538" t="s">
        <v>705</v>
      </c>
      <c r="D399" s="539"/>
      <c r="E399" s="267">
        <v>15595.41</v>
      </c>
      <c r="F399" s="230">
        <v>0</v>
      </c>
      <c r="G399" s="267">
        <v>22751338.75</v>
      </c>
      <c r="H399" s="267">
        <v>21758605</v>
      </c>
      <c r="I399" s="267">
        <v>25885160.2</v>
      </c>
      <c r="J399" s="267">
        <v>24892426.45</v>
      </c>
      <c r="K399" s="267">
        <v>992733.75</v>
      </c>
      <c r="L399" s="230">
        <v>0</v>
      </c>
      <c r="M399" s="229"/>
      <c r="N399" s="8"/>
      <c r="O399" s="8"/>
      <c r="P399" s="8"/>
    </row>
    <row r="400" spans="1:16" ht="39.75" customHeight="1">
      <c r="A400" s="540">
        <v>380321686869</v>
      </c>
      <c r="B400" s="541"/>
      <c r="C400" s="538" t="s">
        <v>706</v>
      </c>
      <c r="D400" s="539"/>
      <c r="E400" s="230">
        <v>41.92</v>
      </c>
      <c r="F400" s="230">
        <v>0</v>
      </c>
      <c r="G400" s="230">
        <v>0</v>
      </c>
      <c r="H400" s="230">
        <v>0</v>
      </c>
      <c r="I400" s="230">
        <v>42.07</v>
      </c>
      <c r="J400" s="230">
        <v>0</v>
      </c>
      <c r="K400" s="230">
        <v>42.07</v>
      </c>
      <c r="L400" s="230">
        <v>0</v>
      </c>
      <c r="M400" s="229"/>
      <c r="N400" s="8"/>
      <c r="O400" s="8"/>
      <c r="P400" s="8"/>
    </row>
    <row r="401" spans="1:16" ht="39.75" customHeight="1">
      <c r="A401" s="540">
        <v>380321686870</v>
      </c>
      <c r="B401" s="541"/>
      <c r="C401" s="538" t="s">
        <v>707</v>
      </c>
      <c r="D401" s="539"/>
      <c r="E401" s="267">
        <v>254504.46</v>
      </c>
      <c r="F401" s="230">
        <v>0</v>
      </c>
      <c r="G401" s="267">
        <v>23264542.94</v>
      </c>
      <c r="H401" s="267">
        <v>21943864.99</v>
      </c>
      <c r="I401" s="267">
        <v>38079527.79</v>
      </c>
      <c r="J401" s="267">
        <v>36157314.81</v>
      </c>
      <c r="K401" s="267">
        <v>1922212.98</v>
      </c>
      <c r="L401" s="230">
        <v>0</v>
      </c>
      <c r="M401" s="229"/>
      <c r="N401" s="8"/>
      <c r="O401" s="8"/>
      <c r="P401" s="8"/>
    </row>
    <row r="402" spans="1:16" ht="92.25" customHeight="1">
      <c r="A402" s="540">
        <v>380321686871</v>
      </c>
      <c r="B402" s="541"/>
      <c r="C402" s="538" t="s">
        <v>708</v>
      </c>
      <c r="D402" s="539"/>
      <c r="E402" s="267">
        <v>139643.18</v>
      </c>
      <c r="F402" s="230">
        <v>0</v>
      </c>
      <c r="G402" s="267">
        <v>1086.32</v>
      </c>
      <c r="H402" s="267">
        <v>15426.54</v>
      </c>
      <c r="I402" s="267">
        <v>543275.17</v>
      </c>
      <c r="J402" s="267">
        <v>474514.97</v>
      </c>
      <c r="K402" s="267">
        <v>68760.2</v>
      </c>
      <c r="L402" s="230">
        <v>0</v>
      </c>
      <c r="M402" s="229"/>
      <c r="N402" s="8"/>
      <c r="O402" s="8"/>
      <c r="P402" s="8"/>
    </row>
    <row r="403" spans="1:16" ht="66" customHeight="1">
      <c r="A403" s="540">
        <v>380321686872</v>
      </c>
      <c r="B403" s="541"/>
      <c r="C403" s="538" t="s">
        <v>709</v>
      </c>
      <c r="D403" s="539"/>
      <c r="E403" s="267">
        <v>508148.23</v>
      </c>
      <c r="F403" s="230">
        <v>0</v>
      </c>
      <c r="G403" s="267">
        <v>1151814.1</v>
      </c>
      <c r="H403" s="267">
        <v>1174544.65</v>
      </c>
      <c r="I403" s="267">
        <v>6582110.19</v>
      </c>
      <c r="J403" s="267">
        <v>6453973.79</v>
      </c>
      <c r="K403" s="267">
        <v>128136.4</v>
      </c>
      <c r="L403" s="230">
        <v>0</v>
      </c>
      <c r="M403" s="229"/>
      <c r="N403" s="8"/>
      <c r="O403" s="8"/>
      <c r="P403" s="8"/>
    </row>
    <row r="404" spans="1:16" ht="52.5" customHeight="1">
      <c r="A404" s="540">
        <v>380321686874</v>
      </c>
      <c r="B404" s="541"/>
      <c r="C404" s="538" t="s">
        <v>710</v>
      </c>
      <c r="D404" s="539"/>
      <c r="E404" s="230">
        <v>3.46</v>
      </c>
      <c r="F404" s="230">
        <v>0</v>
      </c>
      <c r="G404" s="230">
        <v>0</v>
      </c>
      <c r="H404" s="230">
        <v>0</v>
      </c>
      <c r="I404" s="230">
        <v>3.46</v>
      </c>
      <c r="J404" s="230">
        <v>0</v>
      </c>
      <c r="K404" s="230">
        <v>3.46</v>
      </c>
      <c r="L404" s="230">
        <v>0</v>
      </c>
      <c r="M404" s="229"/>
      <c r="N404" s="8"/>
      <c r="O404" s="8"/>
      <c r="P404" s="8"/>
    </row>
    <row r="405" spans="1:16" ht="92.25" customHeight="1">
      <c r="A405" s="540">
        <v>40</v>
      </c>
      <c r="B405" s="541"/>
      <c r="C405" s="538" t="s">
        <v>711</v>
      </c>
      <c r="D405" s="539"/>
      <c r="E405" s="230">
        <v>0</v>
      </c>
      <c r="F405" s="267">
        <v>18365847.64</v>
      </c>
      <c r="G405" s="230">
        <v>0</v>
      </c>
      <c r="H405" s="230">
        <v>0</v>
      </c>
      <c r="I405" s="230">
        <v>0</v>
      </c>
      <c r="J405" s="267">
        <v>18365847.64</v>
      </c>
      <c r="K405" s="230">
        <v>0</v>
      </c>
      <c r="L405" s="267">
        <v>18365847.64</v>
      </c>
      <c r="M405" s="229"/>
      <c r="N405" s="8"/>
      <c r="O405" s="8"/>
      <c r="P405" s="8"/>
    </row>
    <row r="406" spans="1:16" ht="66" customHeight="1">
      <c r="A406" s="540">
        <v>4010</v>
      </c>
      <c r="B406" s="541"/>
      <c r="C406" s="538" t="s">
        <v>712</v>
      </c>
      <c r="D406" s="539"/>
      <c r="E406" s="230">
        <v>0</v>
      </c>
      <c r="F406" s="267">
        <v>17202195.66</v>
      </c>
      <c r="G406" s="230">
        <v>0</v>
      </c>
      <c r="H406" s="230">
        <v>0</v>
      </c>
      <c r="I406" s="230">
        <v>0</v>
      </c>
      <c r="J406" s="267">
        <v>17202195.66</v>
      </c>
      <c r="K406" s="230">
        <v>0</v>
      </c>
      <c r="L406" s="267">
        <v>17202195.66</v>
      </c>
      <c r="M406" s="229"/>
      <c r="N406" s="8"/>
      <c r="O406" s="8"/>
      <c r="P406" s="8"/>
    </row>
    <row r="407" spans="1:16" ht="92.25" customHeight="1">
      <c r="A407" s="540">
        <v>401000</v>
      </c>
      <c r="B407" s="541"/>
      <c r="C407" s="538" t="s">
        <v>712</v>
      </c>
      <c r="D407" s="539"/>
      <c r="E407" s="230">
        <v>0</v>
      </c>
      <c r="F407" s="267">
        <v>17202195.66</v>
      </c>
      <c r="G407" s="230">
        <v>0</v>
      </c>
      <c r="H407" s="230">
        <v>0</v>
      </c>
      <c r="I407" s="230">
        <v>0</v>
      </c>
      <c r="J407" s="267">
        <v>17202195.66</v>
      </c>
      <c r="K407" s="230">
        <v>0</v>
      </c>
      <c r="L407" s="267">
        <v>17202195.66</v>
      </c>
      <c r="M407" s="229"/>
      <c r="N407" s="8"/>
      <c r="O407" s="8"/>
      <c r="P407" s="8"/>
    </row>
    <row r="408" spans="1:16" ht="39.75" customHeight="1">
      <c r="A408" s="540">
        <v>4010000001</v>
      </c>
      <c r="B408" s="541"/>
      <c r="C408" s="538" t="s">
        <v>712</v>
      </c>
      <c r="D408" s="539"/>
      <c r="E408" s="230">
        <v>0</v>
      </c>
      <c r="F408" s="267">
        <v>17202195.66</v>
      </c>
      <c r="G408" s="230">
        <v>0</v>
      </c>
      <c r="H408" s="230">
        <v>0</v>
      </c>
      <c r="I408" s="230">
        <v>0</v>
      </c>
      <c r="J408" s="267">
        <v>17202195.66</v>
      </c>
      <c r="K408" s="230">
        <v>0</v>
      </c>
      <c r="L408" s="267">
        <v>17202195.66</v>
      </c>
      <c r="M408" s="229"/>
      <c r="N408" s="8"/>
      <c r="O408" s="8"/>
      <c r="P408" s="8"/>
    </row>
    <row r="409" spans="1:16" ht="78.75" customHeight="1">
      <c r="A409" s="540">
        <v>4020</v>
      </c>
      <c r="B409" s="541"/>
      <c r="C409" s="538" t="s">
        <v>711</v>
      </c>
      <c r="D409" s="539"/>
      <c r="E409" s="230">
        <v>0</v>
      </c>
      <c r="F409" s="267">
        <v>1163651.98</v>
      </c>
      <c r="G409" s="230">
        <v>0</v>
      </c>
      <c r="H409" s="230">
        <v>0</v>
      </c>
      <c r="I409" s="230">
        <v>0</v>
      </c>
      <c r="J409" s="267">
        <v>1163651.98</v>
      </c>
      <c r="K409" s="230">
        <v>0</v>
      </c>
      <c r="L409" s="267">
        <v>1163651.98</v>
      </c>
      <c r="M409" s="229"/>
      <c r="N409" s="8"/>
      <c r="O409" s="8"/>
      <c r="P409" s="8"/>
    </row>
    <row r="410" spans="1:16" ht="39.75" customHeight="1">
      <c r="A410" s="540">
        <v>402000</v>
      </c>
      <c r="B410" s="541"/>
      <c r="C410" s="538" t="s">
        <v>711</v>
      </c>
      <c r="D410" s="539"/>
      <c r="E410" s="230">
        <v>0</v>
      </c>
      <c r="F410" s="267">
        <v>1163651.98</v>
      </c>
      <c r="G410" s="230">
        <v>0</v>
      </c>
      <c r="H410" s="230">
        <v>0</v>
      </c>
      <c r="I410" s="230">
        <v>0</v>
      </c>
      <c r="J410" s="267">
        <v>1163651.98</v>
      </c>
      <c r="K410" s="230">
        <v>0</v>
      </c>
      <c r="L410" s="267">
        <v>1163651.98</v>
      </c>
      <c r="M410" s="229"/>
      <c r="N410" s="8"/>
      <c r="O410" s="8"/>
      <c r="P410" s="8"/>
    </row>
    <row r="411" spans="1:16" ht="78.75" customHeight="1">
      <c r="A411" s="540">
        <v>4020000001</v>
      </c>
      <c r="B411" s="541"/>
      <c r="C411" s="538" t="s">
        <v>711</v>
      </c>
      <c r="D411" s="539"/>
      <c r="E411" s="230">
        <v>0</v>
      </c>
      <c r="F411" s="267">
        <v>1163651.98</v>
      </c>
      <c r="G411" s="230">
        <v>0</v>
      </c>
      <c r="H411" s="230">
        <v>0</v>
      </c>
      <c r="I411" s="230">
        <v>0</v>
      </c>
      <c r="J411" s="267">
        <v>1163651.98</v>
      </c>
      <c r="K411" s="230">
        <v>0</v>
      </c>
      <c r="L411" s="267">
        <v>1163651.98</v>
      </c>
      <c r="M411" s="229"/>
      <c r="N411" s="8"/>
      <c r="O411" s="8"/>
      <c r="P411" s="8"/>
    </row>
    <row r="412" spans="1:16" ht="78.75" customHeight="1">
      <c r="A412" s="540">
        <v>42</v>
      </c>
      <c r="B412" s="541"/>
      <c r="C412" s="538" t="s">
        <v>713</v>
      </c>
      <c r="D412" s="539"/>
      <c r="E412" s="267">
        <v>32484400.53</v>
      </c>
      <c r="F412" s="230">
        <v>0</v>
      </c>
      <c r="G412" s="230">
        <v>0</v>
      </c>
      <c r="H412" s="230">
        <v>0</v>
      </c>
      <c r="I412" s="267">
        <v>32484400.53</v>
      </c>
      <c r="J412" s="230">
        <v>0</v>
      </c>
      <c r="K412" s="267">
        <v>32484400.53</v>
      </c>
      <c r="L412" s="230">
        <v>0</v>
      </c>
      <c r="M412" s="229"/>
      <c r="N412" s="8"/>
      <c r="O412" s="8"/>
      <c r="P412" s="8"/>
    </row>
    <row r="413" spans="1:16" ht="105" customHeight="1">
      <c r="A413" s="540">
        <v>4201</v>
      </c>
      <c r="B413" s="541"/>
      <c r="C413" s="538" t="s">
        <v>714</v>
      </c>
      <c r="D413" s="539"/>
      <c r="E413" s="267">
        <v>32484400.53</v>
      </c>
      <c r="F413" s="230">
        <v>0</v>
      </c>
      <c r="G413" s="230">
        <v>0</v>
      </c>
      <c r="H413" s="230">
        <v>0</v>
      </c>
      <c r="I413" s="267">
        <v>32484400.53</v>
      </c>
      <c r="J413" s="230">
        <v>0</v>
      </c>
      <c r="K413" s="267">
        <v>32484400.53</v>
      </c>
      <c r="L413" s="230">
        <v>0</v>
      </c>
      <c r="M413" s="229"/>
      <c r="N413" s="8"/>
      <c r="O413" s="8"/>
      <c r="P413" s="8"/>
    </row>
    <row r="414" spans="1:16" ht="39.75" customHeight="1">
      <c r="A414" s="540">
        <v>420100</v>
      </c>
      <c r="B414" s="541"/>
      <c r="C414" s="538" t="s">
        <v>714</v>
      </c>
      <c r="D414" s="539"/>
      <c r="E414" s="267">
        <v>32484400.53</v>
      </c>
      <c r="F414" s="230">
        <v>0</v>
      </c>
      <c r="G414" s="230">
        <v>0</v>
      </c>
      <c r="H414" s="230">
        <v>0</v>
      </c>
      <c r="I414" s="267">
        <v>32484400.53</v>
      </c>
      <c r="J414" s="230">
        <v>0</v>
      </c>
      <c r="K414" s="267">
        <v>32484400.53</v>
      </c>
      <c r="L414" s="230">
        <v>0</v>
      </c>
      <c r="M414" s="229"/>
      <c r="N414" s="8"/>
      <c r="O414" s="8"/>
      <c r="P414" s="8"/>
    </row>
    <row r="415" spans="1:16" ht="39.75" customHeight="1">
      <c r="A415" s="540">
        <v>4201002100</v>
      </c>
      <c r="B415" s="541"/>
      <c r="C415" s="538" t="s">
        <v>715</v>
      </c>
      <c r="D415" s="539"/>
      <c r="E415" s="267">
        <v>32484400.53</v>
      </c>
      <c r="F415" s="230">
        <v>0</v>
      </c>
      <c r="G415" s="230">
        <v>0</v>
      </c>
      <c r="H415" s="230">
        <v>0</v>
      </c>
      <c r="I415" s="267">
        <v>32484400.53</v>
      </c>
      <c r="J415" s="230">
        <v>0</v>
      </c>
      <c r="K415" s="267">
        <v>32484400.53</v>
      </c>
      <c r="L415" s="230">
        <v>0</v>
      </c>
      <c r="M415" s="229"/>
      <c r="N415" s="8"/>
      <c r="O415" s="8"/>
      <c r="P415" s="8"/>
    </row>
    <row r="416" spans="1:16" ht="26.25" customHeight="1">
      <c r="A416" s="540">
        <v>43</v>
      </c>
      <c r="B416" s="541"/>
      <c r="C416" s="538" t="s">
        <v>716</v>
      </c>
      <c r="D416" s="539"/>
      <c r="E416" s="267">
        <v>1168557.36</v>
      </c>
      <c r="F416" s="267">
        <v>8130121.52</v>
      </c>
      <c r="G416" s="267">
        <v>1242449.62</v>
      </c>
      <c r="H416" s="267">
        <v>478151.44</v>
      </c>
      <c r="I416" s="267">
        <v>2411006.98</v>
      </c>
      <c r="J416" s="267">
        <v>8856826.94</v>
      </c>
      <c r="K416" s="230">
        <v>0</v>
      </c>
      <c r="L416" s="267">
        <v>6445819.96</v>
      </c>
      <c r="M416" s="229"/>
      <c r="N416" s="8"/>
      <c r="O416" s="8"/>
      <c r="P416" s="8"/>
    </row>
    <row r="417" spans="1:16" ht="52.5" customHeight="1">
      <c r="A417" s="540">
        <v>4300</v>
      </c>
      <c r="B417" s="541"/>
      <c r="C417" s="538" t="s">
        <v>717</v>
      </c>
      <c r="D417" s="539"/>
      <c r="E417" s="230">
        <v>0</v>
      </c>
      <c r="F417" s="267">
        <v>250000</v>
      </c>
      <c r="G417" s="267">
        <v>250000</v>
      </c>
      <c r="H417" s="267">
        <v>250000</v>
      </c>
      <c r="I417" s="267">
        <v>250000</v>
      </c>
      <c r="J417" s="267">
        <v>500000</v>
      </c>
      <c r="K417" s="230">
        <v>0</v>
      </c>
      <c r="L417" s="267">
        <v>250000</v>
      </c>
      <c r="M417" s="229"/>
      <c r="N417" s="8"/>
      <c r="O417" s="8"/>
      <c r="P417" s="8"/>
    </row>
    <row r="418" spans="1:16" ht="39.75" customHeight="1">
      <c r="A418" s="540">
        <v>430003</v>
      </c>
      <c r="B418" s="541"/>
      <c r="C418" s="538" t="s">
        <v>718</v>
      </c>
      <c r="D418" s="539"/>
      <c r="E418" s="230">
        <v>0</v>
      </c>
      <c r="F418" s="267">
        <v>250000</v>
      </c>
      <c r="G418" s="267">
        <v>250000</v>
      </c>
      <c r="H418" s="267">
        <v>250000</v>
      </c>
      <c r="I418" s="267">
        <v>250000</v>
      </c>
      <c r="J418" s="267">
        <v>500000</v>
      </c>
      <c r="K418" s="230">
        <v>0</v>
      </c>
      <c r="L418" s="267">
        <v>250000</v>
      </c>
      <c r="M418" s="229"/>
      <c r="N418" s="8"/>
      <c r="O418" s="8"/>
      <c r="P418" s="8"/>
    </row>
    <row r="419" spans="1:16" ht="66" customHeight="1">
      <c r="A419" s="540">
        <v>4300032100</v>
      </c>
      <c r="B419" s="541"/>
      <c r="C419" s="538" t="s">
        <v>719</v>
      </c>
      <c r="D419" s="539"/>
      <c r="E419" s="230">
        <v>0</v>
      </c>
      <c r="F419" s="267">
        <v>250000</v>
      </c>
      <c r="G419" s="267">
        <v>250000</v>
      </c>
      <c r="H419" s="267">
        <v>250000</v>
      </c>
      <c r="I419" s="267">
        <v>250000</v>
      </c>
      <c r="J419" s="267">
        <v>500000</v>
      </c>
      <c r="K419" s="230">
        <v>0</v>
      </c>
      <c r="L419" s="267">
        <v>250000</v>
      </c>
      <c r="M419" s="229"/>
      <c r="N419" s="8"/>
      <c r="O419" s="8"/>
      <c r="P419" s="8"/>
    </row>
    <row r="420" spans="1:16" ht="66" customHeight="1">
      <c r="A420" s="540">
        <v>4301</v>
      </c>
      <c r="B420" s="541"/>
      <c r="C420" s="538" t="s">
        <v>720</v>
      </c>
      <c r="D420" s="539"/>
      <c r="E420" s="230">
        <v>0</v>
      </c>
      <c r="F420" s="267">
        <v>5041851.26</v>
      </c>
      <c r="G420" s="267">
        <v>277005.42</v>
      </c>
      <c r="H420" s="267">
        <v>228151.44</v>
      </c>
      <c r="I420" s="267">
        <v>277005.42</v>
      </c>
      <c r="J420" s="267">
        <v>5518556.68</v>
      </c>
      <c r="K420" s="230">
        <v>0</v>
      </c>
      <c r="L420" s="267">
        <v>5241551.26</v>
      </c>
      <c r="M420" s="229"/>
      <c r="N420" s="8"/>
      <c r="O420" s="8"/>
      <c r="P420" s="8"/>
    </row>
    <row r="421" spans="1:16" ht="78.75" customHeight="1">
      <c r="A421" s="540">
        <v>430101</v>
      </c>
      <c r="B421" s="541"/>
      <c r="C421" s="538" t="s">
        <v>721</v>
      </c>
      <c r="D421" s="539"/>
      <c r="E421" s="230">
        <v>0</v>
      </c>
      <c r="F421" s="267">
        <v>4553428.08</v>
      </c>
      <c r="G421" s="267">
        <v>199700</v>
      </c>
      <c r="H421" s="267">
        <v>199700</v>
      </c>
      <c r="I421" s="267">
        <v>199700</v>
      </c>
      <c r="J421" s="267">
        <v>4952828.08</v>
      </c>
      <c r="K421" s="230">
        <v>0</v>
      </c>
      <c r="L421" s="267">
        <v>4753128.08</v>
      </c>
      <c r="M421" s="229"/>
      <c r="N421" s="8"/>
      <c r="O421" s="8"/>
      <c r="P421" s="8"/>
    </row>
    <row r="422" spans="1:16" ht="26.25" customHeight="1">
      <c r="A422" s="540">
        <v>4301010000</v>
      </c>
      <c r="B422" s="541"/>
      <c r="C422" s="538" t="s">
        <v>722</v>
      </c>
      <c r="D422" s="539"/>
      <c r="E422" s="230">
        <v>0</v>
      </c>
      <c r="F422" s="267">
        <v>874805.95</v>
      </c>
      <c r="G422" s="230">
        <v>0</v>
      </c>
      <c r="H422" s="267">
        <v>45000</v>
      </c>
      <c r="I422" s="230">
        <v>0</v>
      </c>
      <c r="J422" s="267">
        <v>919805.95</v>
      </c>
      <c r="K422" s="230">
        <v>0</v>
      </c>
      <c r="L422" s="267">
        <v>919805.95</v>
      </c>
      <c r="M422" s="229"/>
      <c r="N422" s="8"/>
      <c r="O422" s="8"/>
      <c r="P422" s="8"/>
    </row>
    <row r="423" spans="1:16" ht="39.75" customHeight="1">
      <c r="A423" s="540">
        <v>4301010001</v>
      </c>
      <c r="B423" s="541"/>
      <c r="C423" s="538" t="s">
        <v>723</v>
      </c>
      <c r="D423" s="539"/>
      <c r="E423" s="230">
        <v>0</v>
      </c>
      <c r="F423" s="267">
        <v>3678622.13</v>
      </c>
      <c r="G423" s="230">
        <v>0</v>
      </c>
      <c r="H423" s="267">
        <v>154700</v>
      </c>
      <c r="I423" s="230">
        <v>0</v>
      </c>
      <c r="J423" s="267">
        <v>3833322.13</v>
      </c>
      <c r="K423" s="230">
        <v>0</v>
      </c>
      <c r="L423" s="267">
        <v>3833322.13</v>
      </c>
      <c r="M423" s="229"/>
      <c r="N423" s="8"/>
      <c r="O423" s="8"/>
      <c r="P423" s="8"/>
    </row>
    <row r="424" spans="1:16" ht="92.25" customHeight="1">
      <c r="A424" s="540">
        <v>4301012101</v>
      </c>
      <c r="B424" s="541"/>
      <c r="C424" s="538" t="s">
        <v>724</v>
      </c>
      <c r="D424" s="539"/>
      <c r="E424" s="230">
        <v>0</v>
      </c>
      <c r="F424" s="230">
        <v>0</v>
      </c>
      <c r="G424" s="267">
        <v>199700</v>
      </c>
      <c r="H424" s="230">
        <v>0</v>
      </c>
      <c r="I424" s="267">
        <v>199700</v>
      </c>
      <c r="J424" s="267">
        <v>199700</v>
      </c>
      <c r="K424" s="230">
        <v>0</v>
      </c>
      <c r="L424" s="230">
        <v>0</v>
      </c>
      <c r="M424" s="229"/>
      <c r="N424" s="8"/>
      <c r="O424" s="8"/>
      <c r="P424" s="8"/>
    </row>
    <row r="425" spans="1:16" ht="66" customHeight="1">
      <c r="A425" s="540">
        <v>430102</v>
      </c>
      <c r="B425" s="541"/>
      <c r="C425" s="538" t="s">
        <v>725</v>
      </c>
      <c r="D425" s="539"/>
      <c r="E425" s="230">
        <v>0</v>
      </c>
      <c r="F425" s="267">
        <v>488423.18</v>
      </c>
      <c r="G425" s="230">
        <v>0</v>
      </c>
      <c r="H425" s="230">
        <v>0</v>
      </c>
      <c r="I425" s="230">
        <v>0</v>
      </c>
      <c r="J425" s="267">
        <v>488423.18</v>
      </c>
      <c r="K425" s="230">
        <v>0</v>
      </c>
      <c r="L425" s="267">
        <v>488423.18</v>
      </c>
      <c r="M425" s="229"/>
      <c r="N425" s="8"/>
      <c r="O425" s="8"/>
      <c r="P425" s="8"/>
    </row>
    <row r="426" spans="1:16" s="334" customFormat="1" ht="52.5" customHeight="1">
      <c r="A426" s="545">
        <v>4301020000</v>
      </c>
      <c r="B426" s="515"/>
      <c r="C426" s="516" t="s">
        <v>726</v>
      </c>
      <c r="D426" s="546"/>
      <c r="E426" s="330">
        <v>0</v>
      </c>
      <c r="F426" s="331">
        <v>192575.17</v>
      </c>
      <c r="G426" s="330">
        <v>0</v>
      </c>
      <c r="H426" s="330">
        <v>0</v>
      </c>
      <c r="I426" s="330">
        <v>0</v>
      </c>
      <c r="J426" s="331">
        <v>192575.17</v>
      </c>
      <c r="K426" s="330">
        <v>0</v>
      </c>
      <c r="L426" s="331">
        <v>192575.17</v>
      </c>
      <c r="M426" s="332"/>
      <c r="N426" s="333"/>
      <c r="O426" s="333"/>
      <c r="P426" s="333"/>
    </row>
    <row r="427" spans="1:16" ht="92.25" customHeight="1">
      <c r="A427" s="540">
        <v>4301022101</v>
      </c>
      <c r="B427" s="541"/>
      <c r="C427" s="538" t="s">
        <v>727</v>
      </c>
      <c r="D427" s="539"/>
      <c r="E427" s="230">
        <v>0</v>
      </c>
      <c r="F427" s="267">
        <v>295848.01</v>
      </c>
      <c r="G427" s="230">
        <v>0</v>
      </c>
      <c r="H427" s="230">
        <v>0</v>
      </c>
      <c r="I427" s="230">
        <v>0</v>
      </c>
      <c r="J427" s="267">
        <v>295848.01</v>
      </c>
      <c r="K427" s="230">
        <v>0</v>
      </c>
      <c r="L427" s="267">
        <v>295848.01</v>
      </c>
      <c r="M427" s="229"/>
      <c r="N427" s="8"/>
      <c r="O427" s="8"/>
      <c r="P427" s="8"/>
    </row>
    <row r="428" spans="1:16" ht="66" customHeight="1">
      <c r="A428" s="540">
        <v>430107</v>
      </c>
      <c r="B428" s="541"/>
      <c r="C428" s="538" t="s">
        <v>728</v>
      </c>
      <c r="D428" s="539"/>
      <c r="E428" s="230">
        <v>0</v>
      </c>
      <c r="F428" s="230">
        <v>0</v>
      </c>
      <c r="G428" s="267">
        <v>77305.42</v>
      </c>
      <c r="H428" s="267">
        <v>28451.44</v>
      </c>
      <c r="I428" s="267">
        <v>77305.42</v>
      </c>
      <c r="J428" s="267">
        <v>77305.42</v>
      </c>
      <c r="K428" s="230">
        <v>0</v>
      </c>
      <c r="L428" s="230">
        <v>0</v>
      </c>
      <c r="M428" s="229"/>
      <c r="N428" s="8"/>
      <c r="O428" s="8"/>
      <c r="P428" s="8"/>
    </row>
    <row r="429" spans="1:16" ht="92.25" customHeight="1">
      <c r="A429" s="540">
        <v>4301072101</v>
      </c>
      <c r="B429" s="541"/>
      <c r="C429" s="538" t="s">
        <v>729</v>
      </c>
      <c r="D429" s="539"/>
      <c r="E429" s="230">
        <v>0</v>
      </c>
      <c r="F429" s="230">
        <v>0</v>
      </c>
      <c r="G429" s="267">
        <v>77305.42</v>
      </c>
      <c r="H429" s="267">
        <v>28451.44</v>
      </c>
      <c r="I429" s="267">
        <v>77305.42</v>
      </c>
      <c r="J429" s="267">
        <v>77305.42</v>
      </c>
      <c r="K429" s="230">
        <v>0</v>
      </c>
      <c r="L429" s="230">
        <v>0</v>
      </c>
      <c r="M429" s="229"/>
      <c r="N429" s="8"/>
      <c r="O429" s="8"/>
      <c r="P429" s="8"/>
    </row>
    <row r="430" spans="1:16" ht="39.75" customHeight="1">
      <c r="A430" s="540">
        <v>4304</v>
      </c>
      <c r="B430" s="541"/>
      <c r="C430" s="538" t="s">
        <v>730</v>
      </c>
      <c r="D430" s="539"/>
      <c r="E430" s="230">
        <v>0</v>
      </c>
      <c r="F430" s="267">
        <v>2838270.26</v>
      </c>
      <c r="G430" s="230">
        <v>0</v>
      </c>
      <c r="H430" s="230">
        <v>0</v>
      </c>
      <c r="I430" s="230">
        <v>0</v>
      </c>
      <c r="J430" s="267">
        <v>2838270.26</v>
      </c>
      <c r="K430" s="230">
        <v>0</v>
      </c>
      <c r="L430" s="267">
        <v>2838270.26</v>
      </c>
      <c r="M430" s="229"/>
      <c r="N430" s="8"/>
      <c r="O430" s="8"/>
      <c r="P430" s="8"/>
    </row>
    <row r="431" spans="1:16" ht="78.75" customHeight="1">
      <c r="A431" s="540">
        <v>430402</v>
      </c>
      <c r="B431" s="541"/>
      <c r="C431" s="538" t="s">
        <v>731</v>
      </c>
      <c r="D431" s="539"/>
      <c r="E431" s="230">
        <v>0</v>
      </c>
      <c r="F431" s="267">
        <v>2838270.26</v>
      </c>
      <c r="G431" s="230">
        <v>0</v>
      </c>
      <c r="H431" s="230">
        <v>0</v>
      </c>
      <c r="I431" s="230">
        <v>0</v>
      </c>
      <c r="J431" s="267">
        <v>2838270.26</v>
      </c>
      <c r="K431" s="230">
        <v>0</v>
      </c>
      <c r="L431" s="267">
        <v>2838270.26</v>
      </c>
      <c r="M431" s="229"/>
      <c r="N431" s="8"/>
      <c r="O431" s="8"/>
      <c r="P431" s="8"/>
    </row>
    <row r="432" spans="1:16" ht="66" customHeight="1">
      <c r="A432" s="540">
        <v>4304022101</v>
      </c>
      <c r="B432" s="541"/>
      <c r="C432" s="538" t="s">
        <v>732</v>
      </c>
      <c r="D432" s="539"/>
      <c r="E432" s="230">
        <v>0</v>
      </c>
      <c r="F432" s="267">
        <v>2838270.26</v>
      </c>
      <c r="G432" s="230">
        <v>0</v>
      </c>
      <c r="H432" s="230">
        <v>0</v>
      </c>
      <c r="I432" s="230">
        <v>0</v>
      </c>
      <c r="J432" s="267">
        <v>2838270.26</v>
      </c>
      <c r="K432" s="230">
        <v>0</v>
      </c>
      <c r="L432" s="267">
        <v>2838270.26</v>
      </c>
      <c r="M432" s="229"/>
      <c r="N432" s="8"/>
      <c r="O432" s="8"/>
      <c r="P432" s="8"/>
    </row>
    <row r="433" spans="1:16" ht="78.75" customHeight="1">
      <c r="A433" s="540">
        <v>4399</v>
      </c>
      <c r="B433" s="541"/>
      <c r="C433" s="538" t="s">
        <v>733</v>
      </c>
      <c r="D433" s="539"/>
      <c r="E433" s="267">
        <v>1168557.36</v>
      </c>
      <c r="F433" s="230">
        <v>0</v>
      </c>
      <c r="G433" s="267">
        <v>715444.2</v>
      </c>
      <c r="H433" s="230">
        <v>0</v>
      </c>
      <c r="I433" s="267">
        <v>1884001.56</v>
      </c>
      <c r="J433" s="230">
        <v>0</v>
      </c>
      <c r="K433" s="267">
        <v>1884001.56</v>
      </c>
      <c r="L433" s="230">
        <v>0</v>
      </c>
      <c r="M433" s="229"/>
      <c r="N433" s="8"/>
      <c r="O433" s="8"/>
      <c r="P433" s="8"/>
    </row>
    <row r="434" spans="1:16" ht="78.75" customHeight="1">
      <c r="A434" s="540">
        <v>439900</v>
      </c>
      <c r="B434" s="541"/>
      <c r="C434" s="538" t="s">
        <v>733</v>
      </c>
      <c r="D434" s="539"/>
      <c r="E434" s="267">
        <v>1168557.36</v>
      </c>
      <c r="F434" s="230">
        <v>0</v>
      </c>
      <c r="G434" s="267">
        <v>715444.2</v>
      </c>
      <c r="H434" s="230">
        <v>0</v>
      </c>
      <c r="I434" s="267">
        <v>1884001.56</v>
      </c>
      <c r="J434" s="230">
        <v>0</v>
      </c>
      <c r="K434" s="267">
        <v>1884001.56</v>
      </c>
      <c r="L434" s="230">
        <v>0</v>
      </c>
      <c r="M434" s="229"/>
      <c r="N434" s="8"/>
      <c r="O434" s="8"/>
      <c r="P434" s="8"/>
    </row>
    <row r="435" spans="1:16" ht="105" customHeight="1">
      <c r="A435" s="540">
        <v>4399002100</v>
      </c>
      <c r="B435" s="541"/>
      <c r="C435" s="538" t="s">
        <v>734</v>
      </c>
      <c r="D435" s="539"/>
      <c r="E435" s="267">
        <v>1168557.36</v>
      </c>
      <c r="F435" s="230">
        <v>0</v>
      </c>
      <c r="G435" s="267">
        <v>715444.2</v>
      </c>
      <c r="H435" s="230">
        <v>0</v>
      </c>
      <c r="I435" s="267">
        <v>1884001.56</v>
      </c>
      <c r="J435" s="230">
        <v>0</v>
      </c>
      <c r="K435" s="267">
        <v>1884001.56</v>
      </c>
      <c r="L435" s="230">
        <v>0</v>
      </c>
      <c r="M435" s="229"/>
      <c r="N435" s="8"/>
      <c r="O435" s="8"/>
      <c r="P435" s="8"/>
    </row>
    <row r="436" spans="1:16" ht="39.75" customHeight="1">
      <c r="A436" s="540">
        <v>50</v>
      </c>
      <c r="B436" s="541"/>
      <c r="C436" s="538" t="s">
        <v>735</v>
      </c>
      <c r="D436" s="539"/>
      <c r="E436" s="230">
        <v>0</v>
      </c>
      <c r="F436" s="267">
        <v>80925797.91</v>
      </c>
      <c r="G436" s="267">
        <v>24199284.5</v>
      </c>
      <c r="H436" s="267">
        <v>6080410.38</v>
      </c>
      <c r="I436" s="267">
        <v>42590346.07</v>
      </c>
      <c r="J436" s="267">
        <v>122481779.03</v>
      </c>
      <c r="K436" s="230">
        <v>0</v>
      </c>
      <c r="L436" s="267">
        <v>79891432.96</v>
      </c>
      <c r="M436" s="229"/>
      <c r="N436" s="8"/>
      <c r="O436" s="8"/>
      <c r="P436" s="8"/>
    </row>
    <row r="437" spans="1:16" ht="66" customHeight="1">
      <c r="A437" s="540">
        <v>5000</v>
      </c>
      <c r="B437" s="541"/>
      <c r="C437" s="538" t="s">
        <v>736</v>
      </c>
      <c r="D437" s="539"/>
      <c r="E437" s="230">
        <v>0</v>
      </c>
      <c r="F437" s="267">
        <v>75187764.69</v>
      </c>
      <c r="G437" s="267">
        <v>22452477.93</v>
      </c>
      <c r="H437" s="267">
        <v>5573826.01</v>
      </c>
      <c r="I437" s="267">
        <v>38977867.92</v>
      </c>
      <c r="J437" s="267">
        <v>113183472.74</v>
      </c>
      <c r="K437" s="230">
        <v>0</v>
      </c>
      <c r="L437" s="267">
        <v>74205604.82</v>
      </c>
      <c r="M437" s="229"/>
      <c r="N437" s="8"/>
      <c r="O437" s="8"/>
      <c r="P437" s="8"/>
    </row>
    <row r="438" spans="1:16" ht="66" customHeight="1">
      <c r="A438" s="540">
        <v>500000</v>
      </c>
      <c r="B438" s="541"/>
      <c r="C438" s="538" t="s">
        <v>736</v>
      </c>
      <c r="D438" s="539"/>
      <c r="E438" s="230">
        <v>0</v>
      </c>
      <c r="F438" s="267">
        <v>75187764.69</v>
      </c>
      <c r="G438" s="267">
        <v>22452477.93</v>
      </c>
      <c r="H438" s="267">
        <v>5573826.01</v>
      </c>
      <c r="I438" s="267">
        <v>38977867.92</v>
      </c>
      <c r="J438" s="267">
        <v>113183472.74</v>
      </c>
      <c r="K438" s="230">
        <v>0</v>
      </c>
      <c r="L438" s="267">
        <v>74205604.82</v>
      </c>
      <c r="M438" s="229"/>
      <c r="N438" s="8"/>
      <c r="O438" s="8"/>
      <c r="P438" s="8"/>
    </row>
    <row r="439" spans="1:16" ht="26.25" customHeight="1">
      <c r="A439" s="540">
        <v>5000000000</v>
      </c>
      <c r="B439" s="541"/>
      <c r="C439" s="538" t="s">
        <v>736</v>
      </c>
      <c r="D439" s="539"/>
      <c r="E439" s="230">
        <v>0</v>
      </c>
      <c r="F439" s="267">
        <v>75187764.69</v>
      </c>
      <c r="G439" s="267">
        <v>22452477.93</v>
      </c>
      <c r="H439" s="267">
        <v>5573826.01</v>
      </c>
      <c r="I439" s="267">
        <v>38977867.92</v>
      </c>
      <c r="J439" s="267">
        <v>113183472.74</v>
      </c>
      <c r="K439" s="230">
        <v>0</v>
      </c>
      <c r="L439" s="267">
        <v>74205604.82</v>
      </c>
      <c r="M439" s="229"/>
      <c r="N439" s="8"/>
      <c r="O439" s="8"/>
      <c r="P439" s="8"/>
    </row>
    <row r="440" spans="1:16" ht="26.25" customHeight="1">
      <c r="A440" s="540">
        <v>5099</v>
      </c>
      <c r="B440" s="541"/>
      <c r="C440" s="538" t="s">
        <v>737</v>
      </c>
      <c r="D440" s="539"/>
      <c r="E440" s="230">
        <v>0</v>
      </c>
      <c r="F440" s="267">
        <v>5738033.22</v>
      </c>
      <c r="G440" s="267">
        <v>1746806.57</v>
      </c>
      <c r="H440" s="267">
        <v>506584.37</v>
      </c>
      <c r="I440" s="267">
        <v>3612478.15</v>
      </c>
      <c r="J440" s="267">
        <v>9298306.29</v>
      </c>
      <c r="K440" s="230">
        <v>0</v>
      </c>
      <c r="L440" s="267">
        <v>5685828.14</v>
      </c>
      <c r="M440" s="229"/>
      <c r="N440" s="8"/>
      <c r="O440" s="8"/>
      <c r="P440" s="8"/>
    </row>
    <row r="441" spans="1:16" ht="39.75" customHeight="1">
      <c r="A441" s="540">
        <v>509900</v>
      </c>
      <c r="B441" s="541"/>
      <c r="C441" s="538" t="s">
        <v>738</v>
      </c>
      <c r="D441" s="539"/>
      <c r="E441" s="230">
        <v>0</v>
      </c>
      <c r="F441" s="267">
        <v>5738033.22</v>
      </c>
      <c r="G441" s="267">
        <v>1746806.57</v>
      </c>
      <c r="H441" s="267">
        <v>506584.37</v>
      </c>
      <c r="I441" s="267">
        <v>3612478.15</v>
      </c>
      <c r="J441" s="267">
        <v>9298306.29</v>
      </c>
      <c r="K441" s="230">
        <v>0</v>
      </c>
      <c r="L441" s="267">
        <v>5685828.14</v>
      </c>
      <c r="M441" s="229"/>
      <c r="N441" s="8"/>
      <c r="O441" s="8"/>
      <c r="P441" s="8"/>
    </row>
    <row r="442" spans="1:16" ht="39.75" customHeight="1">
      <c r="A442" s="540">
        <v>5099000001</v>
      </c>
      <c r="B442" s="541"/>
      <c r="C442" s="538" t="s">
        <v>738</v>
      </c>
      <c r="D442" s="539"/>
      <c r="E442" s="230">
        <v>0</v>
      </c>
      <c r="F442" s="267">
        <v>5738033.22</v>
      </c>
      <c r="G442" s="267">
        <v>1641717.34</v>
      </c>
      <c r="H442" s="267">
        <v>434456.34</v>
      </c>
      <c r="I442" s="267">
        <v>2844999.37</v>
      </c>
      <c r="J442" s="267">
        <v>8530827.51</v>
      </c>
      <c r="K442" s="230">
        <v>0</v>
      </c>
      <c r="L442" s="267">
        <v>5685828.14</v>
      </c>
      <c r="M442" s="229"/>
      <c r="N442" s="8"/>
      <c r="O442" s="8"/>
      <c r="P442" s="8"/>
    </row>
    <row r="443" spans="1:16" ht="66" customHeight="1">
      <c r="A443" s="540">
        <v>5099000002</v>
      </c>
      <c r="B443" s="541"/>
      <c r="C443" s="538" t="s">
        <v>739</v>
      </c>
      <c r="D443" s="539"/>
      <c r="E443" s="230">
        <v>0</v>
      </c>
      <c r="F443" s="230">
        <v>0</v>
      </c>
      <c r="G443" s="267">
        <v>105089.23</v>
      </c>
      <c r="H443" s="267">
        <v>72128.03</v>
      </c>
      <c r="I443" s="267">
        <v>767478.78</v>
      </c>
      <c r="J443" s="267">
        <v>767478.78</v>
      </c>
      <c r="K443" s="230">
        <v>0</v>
      </c>
      <c r="L443" s="230">
        <v>0</v>
      </c>
      <c r="M443" s="229"/>
      <c r="N443" s="8"/>
      <c r="O443" s="8"/>
      <c r="P443" s="8"/>
    </row>
    <row r="444" spans="1:16" ht="26.25" customHeight="1">
      <c r="A444" s="540">
        <v>53</v>
      </c>
      <c r="B444" s="541"/>
      <c r="C444" s="538" t="s">
        <v>740</v>
      </c>
      <c r="D444" s="539"/>
      <c r="E444" s="267">
        <v>495819.29</v>
      </c>
      <c r="F444" s="267">
        <v>630588.88</v>
      </c>
      <c r="G444" s="267">
        <v>23693594.95</v>
      </c>
      <c r="H444" s="267">
        <v>24567741.99</v>
      </c>
      <c r="I444" s="267">
        <v>46970540.65</v>
      </c>
      <c r="J444" s="267">
        <v>48307604.25</v>
      </c>
      <c r="K444" s="230">
        <v>0</v>
      </c>
      <c r="L444" s="267">
        <v>1337063.6</v>
      </c>
      <c r="M444" s="229"/>
      <c r="N444" s="8"/>
      <c r="O444" s="8"/>
      <c r="P444" s="8"/>
    </row>
    <row r="445" spans="1:16" ht="39.75" customHeight="1">
      <c r="A445" s="540">
        <v>5300</v>
      </c>
      <c r="B445" s="541"/>
      <c r="C445" s="538" t="s">
        <v>741</v>
      </c>
      <c r="D445" s="539"/>
      <c r="E445" s="230">
        <v>0</v>
      </c>
      <c r="F445" s="230">
        <v>318.84</v>
      </c>
      <c r="G445" s="267">
        <v>122453.12</v>
      </c>
      <c r="H445" s="267">
        <v>76719.62</v>
      </c>
      <c r="I445" s="267">
        <v>886895.7</v>
      </c>
      <c r="J445" s="267">
        <v>887214.54</v>
      </c>
      <c r="K445" s="230">
        <v>0</v>
      </c>
      <c r="L445" s="230">
        <v>318.84</v>
      </c>
      <c r="M445" s="229"/>
      <c r="N445" s="8"/>
      <c r="O445" s="8"/>
      <c r="P445" s="8"/>
    </row>
    <row r="446" spans="1:16" ht="39.75" customHeight="1">
      <c r="A446" s="540">
        <v>530000</v>
      </c>
      <c r="B446" s="541"/>
      <c r="C446" s="538" t="s">
        <v>741</v>
      </c>
      <c r="D446" s="539"/>
      <c r="E446" s="230">
        <v>0</v>
      </c>
      <c r="F446" s="230">
        <v>318.84</v>
      </c>
      <c r="G446" s="267">
        <v>122453.12</v>
      </c>
      <c r="H446" s="267">
        <v>76719.62</v>
      </c>
      <c r="I446" s="267">
        <v>886895.7</v>
      </c>
      <c r="J446" s="267">
        <v>887214.54</v>
      </c>
      <c r="K446" s="230">
        <v>0</v>
      </c>
      <c r="L446" s="230">
        <v>318.84</v>
      </c>
      <c r="M446" s="229"/>
      <c r="N446" s="8"/>
      <c r="O446" s="8"/>
      <c r="P446" s="8"/>
    </row>
    <row r="447" spans="1:16" ht="39.75" customHeight="1">
      <c r="A447" s="540">
        <v>5300000001</v>
      </c>
      <c r="B447" s="541"/>
      <c r="C447" s="538" t="s">
        <v>741</v>
      </c>
      <c r="D447" s="539"/>
      <c r="E447" s="230">
        <v>0</v>
      </c>
      <c r="F447" s="230">
        <v>318.84</v>
      </c>
      <c r="G447" s="267">
        <v>122453.12</v>
      </c>
      <c r="H447" s="267">
        <v>76719.62</v>
      </c>
      <c r="I447" s="267">
        <v>886895.7</v>
      </c>
      <c r="J447" s="267">
        <v>887214.54</v>
      </c>
      <c r="K447" s="230">
        <v>0</v>
      </c>
      <c r="L447" s="230">
        <v>318.84</v>
      </c>
      <c r="M447" s="229"/>
      <c r="N447" s="8"/>
      <c r="O447" s="8"/>
      <c r="P447" s="8"/>
    </row>
    <row r="448" spans="1:16" ht="39.75" customHeight="1">
      <c r="A448" s="540">
        <v>5303</v>
      </c>
      <c r="B448" s="541"/>
      <c r="C448" s="538" t="s">
        <v>742</v>
      </c>
      <c r="D448" s="539"/>
      <c r="E448" s="230">
        <v>0</v>
      </c>
      <c r="F448" s="267">
        <v>73138.82</v>
      </c>
      <c r="G448" s="267">
        <v>74343.08</v>
      </c>
      <c r="H448" s="267">
        <v>61284.87</v>
      </c>
      <c r="I448" s="267">
        <v>598970.3</v>
      </c>
      <c r="J448" s="267">
        <v>672109.12</v>
      </c>
      <c r="K448" s="230">
        <v>0</v>
      </c>
      <c r="L448" s="267">
        <v>73138.82</v>
      </c>
      <c r="M448" s="229"/>
      <c r="N448" s="8"/>
      <c r="O448" s="8"/>
      <c r="P448" s="8"/>
    </row>
    <row r="449" spans="1:16" ht="66" customHeight="1">
      <c r="A449" s="540">
        <v>530300</v>
      </c>
      <c r="B449" s="541"/>
      <c r="C449" s="538" t="s">
        <v>743</v>
      </c>
      <c r="D449" s="539"/>
      <c r="E449" s="230">
        <v>0</v>
      </c>
      <c r="F449" s="230">
        <v>0</v>
      </c>
      <c r="G449" s="267">
        <v>5683.59</v>
      </c>
      <c r="H449" s="230">
        <v>562.4</v>
      </c>
      <c r="I449" s="267">
        <v>25814.46</v>
      </c>
      <c r="J449" s="267">
        <v>25814.46</v>
      </c>
      <c r="K449" s="230">
        <v>0</v>
      </c>
      <c r="L449" s="230">
        <v>0</v>
      </c>
      <c r="M449" s="229"/>
      <c r="N449" s="8"/>
      <c r="O449" s="8"/>
      <c r="P449" s="8"/>
    </row>
    <row r="450" spans="1:16" ht="66" customHeight="1">
      <c r="A450" s="540">
        <v>5303000000</v>
      </c>
      <c r="B450" s="541"/>
      <c r="C450" s="538" t="s">
        <v>743</v>
      </c>
      <c r="D450" s="539"/>
      <c r="E450" s="230">
        <v>0</v>
      </c>
      <c r="F450" s="230">
        <v>0</v>
      </c>
      <c r="G450" s="267">
        <v>5683.59</v>
      </c>
      <c r="H450" s="230">
        <v>562.4</v>
      </c>
      <c r="I450" s="267">
        <v>25814.46</v>
      </c>
      <c r="J450" s="267">
        <v>25814.46</v>
      </c>
      <c r="K450" s="230">
        <v>0</v>
      </c>
      <c r="L450" s="230">
        <v>0</v>
      </c>
      <c r="M450" s="229"/>
      <c r="N450" s="8"/>
      <c r="O450" s="8"/>
      <c r="P450" s="8"/>
    </row>
    <row r="451" spans="1:16" ht="66" customHeight="1">
      <c r="A451" s="540">
        <v>530301</v>
      </c>
      <c r="B451" s="541"/>
      <c r="C451" s="538" t="s">
        <v>744</v>
      </c>
      <c r="D451" s="539"/>
      <c r="E451" s="230">
        <v>0</v>
      </c>
      <c r="F451" s="230">
        <v>0</v>
      </c>
      <c r="G451" s="230">
        <v>576.4</v>
      </c>
      <c r="H451" s="230">
        <v>169.2</v>
      </c>
      <c r="I451" s="267">
        <v>7074.3</v>
      </c>
      <c r="J451" s="267">
        <v>7074.3</v>
      </c>
      <c r="K451" s="230">
        <v>0</v>
      </c>
      <c r="L451" s="230">
        <v>0</v>
      </c>
      <c r="M451" s="229"/>
      <c r="N451" s="8"/>
      <c r="O451" s="8"/>
      <c r="P451" s="8"/>
    </row>
    <row r="452" spans="1:16" ht="26.25" customHeight="1">
      <c r="A452" s="540">
        <v>5303010000</v>
      </c>
      <c r="B452" s="541"/>
      <c r="C452" s="538" t="s">
        <v>744</v>
      </c>
      <c r="D452" s="539"/>
      <c r="E452" s="230">
        <v>0</v>
      </c>
      <c r="F452" s="230">
        <v>0</v>
      </c>
      <c r="G452" s="230">
        <v>576.4</v>
      </c>
      <c r="H452" s="230">
        <v>169.2</v>
      </c>
      <c r="I452" s="267">
        <v>7074.3</v>
      </c>
      <c r="J452" s="267">
        <v>7074.3</v>
      </c>
      <c r="K452" s="230">
        <v>0</v>
      </c>
      <c r="L452" s="230">
        <v>0</v>
      </c>
      <c r="M452" s="229"/>
      <c r="N452" s="8"/>
      <c r="O452" s="8"/>
      <c r="P452" s="8"/>
    </row>
    <row r="453" spans="1:16" ht="66" customHeight="1">
      <c r="A453" s="540">
        <v>530303</v>
      </c>
      <c r="B453" s="541"/>
      <c r="C453" s="538" t="s">
        <v>745</v>
      </c>
      <c r="D453" s="539"/>
      <c r="E453" s="230">
        <v>0</v>
      </c>
      <c r="F453" s="230">
        <v>0</v>
      </c>
      <c r="G453" s="267">
        <v>1907.29</v>
      </c>
      <c r="H453" s="230">
        <v>0</v>
      </c>
      <c r="I453" s="267">
        <v>10124.18</v>
      </c>
      <c r="J453" s="267">
        <v>10124.18</v>
      </c>
      <c r="K453" s="230">
        <v>0</v>
      </c>
      <c r="L453" s="230">
        <v>0</v>
      </c>
      <c r="M453" s="229"/>
      <c r="N453" s="8"/>
      <c r="O453" s="8"/>
      <c r="P453" s="8"/>
    </row>
    <row r="454" spans="1:16" ht="66" customHeight="1">
      <c r="A454" s="540">
        <v>5303030000</v>
      </c>
      <c r="B454" s="541"/>
      <c r="C454" s="538" t="s">
        <v>745</v>
      </c>
      <c r="D454" s="539"/>
      <c r="E454" s="230">
        <v>0</v>
      </c>
      <c r="F454" s="230">
        <v>0</v>
      </c>
      <c r="G454" s="267">
        <v>1907.29</v>
      </c>
      <c r="H454" s="230">
        <v>0</v>
      </c>
      <c r="I454" s="267">
        <v>10124.18</v>
      </c>
      <c r="J454" s="267">
        <v>10124.18</v>
      </c>
      <c r="K454" s="230">
        <v>0</v>
      </c>
      <c r="L454" s="230">
        <v>0</v>
      </c>
      <c r="M454" s="229"/>
      <c r="N454" s="8"/>
      <c r="O454" s="8"/>
      <c r="P454" s="8"/>
    </row>
    <row r="455" spans="1:16" ht="66" customHeight="1">
      <c r="A455" s="540">
        <v>530304</v>
      </c>
      <c r="B455" s="541"/>
      <c r="C455" s="538" t="s">
        <v>746</v>
      </c>
      <c r="D455" s="539"/>
      <c r="E455" s="230">
        <v>0</v>
      </c>
      <c r="F455" s="230">
        <v>0</v>
      </c>
      <c r="G455" s="267">
        <v>7612.2</v>
      </c>
      <c r="H455" s="267">
        <v>1989.67</v>
      </c>
      <c r="I455" s="267">
        <v>33230.08</v>
      </c>
      <c r="J455" s="267">
        <v>33230.08</v>
      </c>
      <c r="K455" s="230">
        <v>0</v>
      </c>
      <c r="L455" s="230">
        <v>0</v>
      </c>
      <c r="M455" s="229"/>
      <c r="N455" s="8"/>
      <c r="O455" s="8"/>
      <c r="P455" s="8"/>
    </row>
    <row r="456" spans="1:16" ht="66" customHeight="1">
      <c r="A456" s="540">
        <v>5303040000</v>
      </c>
      <c r="B456" s="541"/>
      <c r="C456" s="538" t="s">
        <v>746</v>
      </c>
      <c r="D456" s="539"/>
      <c r="E456" s="230">
        <v>0</v>
      </c>
      <c r="F456" s="230">
        <v>0</v>
      </c>
      <c r="G456" s="267">
        <v>7612.2</v>
      </c>
      <c r="H456" s="267">
        <v>1989.67</v>
      </c>
      <c r="I456" s="267">
        <v>33230.08</v>
      </c>
      <c r="J456" s="267">
        <v>33230.08</v>
      </c>
      <c r="K456" s="230">
        <v>0</v>
      </c>
      <c r="L456" s="230">
        <v>0</v>
      </c>
      <c r="M456" s="229"/>
      <c r="N456" s="8"/>
      <c r="O456" s="8"/>
      <c r="P456" s="8"/>
    </row>
    <row r="457" spans="1:16" ht="39.75" customHeight="1">
      <c r="A457" s="540">
        <v>530305</v>
      </c>
      <c r="B457" s="541"/>
      <c r="C457" s="538" t="s">
        <v>747</v>
      </c>
      <c r="D457" s="539"/>
      <c r="E457" s="230">
        <v>0</v>
      </c>
      <c r="F457" s="230">
        <v>0</v>
      </c>
      <c r="G457" s="230">
        <v>0</v>
      </c>
      <c r="H457" s="230">
        <v>0</v>
      </c>
      <c r="I457" s="267">
        <v>2465.26</v>
      </c>
      <c r="J457" s="267">
        <v>2465.26</v>
      </c>
      <c r="K457" s="230">
        <v>0</v>
      </c>
      <c r="L457" s="230">
        <v>0</v>
      </c>
      <c r="M457" s="229"/>
      <c r="N457" s="8"/>
      <c r="O457" s="8"/>
      <c r="P457" s="8"/>
    </row>
    <row r="458" spans="1:16" ht="39.75" customHeight="1">
      <c r="A458" s="540">
        <v>5303050000</v>
      </c>
      <c r="B458" s="541"/>
      <c r="C458" s="538" t="s">
        <v>747</v>
      </c>
      <c r="D458" s="539"/>
      <c r="E458" s="230">
        <v>0</v>
      </c>
      <c r="F458" s="230">
        <v>0</v>
      </c>
      <c r="G458" s="230">
        <v>0</v>
      </c>
      <c r="H458" s="230">
        <v>0</v>
      </c>
      <c r="I458" s="267">
        <v>2465.26</v>
      </c>
      <c r="J458" s="267">
        <v>2465.26</v>
      </c>
      <c r="K458" s="230">
        <v>0</v>
      </c>
      <c r="L458" s="230">
        <v>0</v>
      </c>
      <c r="M458" s="229"/>
      <c r="N458" s="8"/>
      <c r="O458" s="8"/>
      <c r="P458" s="8"/>
    </row>
    <row r="459" spans="1:16" ht="66" customHeight="1">
      <c r="A459" s="540">
        <v>530307</v>
      </c>
      <c r="B459" s="541"/>
      <c r="C459" s="538" t="s">
        <v>748</v>
      </c>
      <c r="D459" s="539"/>
      <c r="E459" s="230">
        <v>0</v>
      </c>
      <c r="F459" s="267">
        <v>73138.82</v>
      </c>
      <c r="G459" s="267">
        <v>58563.6</v>
      </c>
      <c r="H459" s="267">
        <v>58563.6</v>
      </c>
      <c r="I459" s="267">
        <v>520262.02</v>
      </c>
      <c r="J459" s="267">
        <v>593400.84</v>
      </c>
      <c r="K459" s="230">
        <v>0</v>
      </c>
      <c r="L459" s="267">
        <v>73138.82</v>
      </c>
      <c r="M459" s="229"/>
      <c r="N459" s="8"/>
      <c r="O459" s="8"/>
      <c r="P459" s="8"/>
    </row>
    <row r="460" spans="1:16" ht="66" customHeight="1">
      <c r="A460" s="540">
        <v>5303070000</v>
      </c>
      <c r="B460" s="541"/>
      <c r="C460" s="538" t="s">
        <v>749</v>
      </c>
      <c r="D460" s="539"/>
      <c r="E460" s="230">
        <v>0</v>
      </c>
      <c r="F460" s="267">
        <v>73138.82</v>
      </c>
      <c r="G460" s="267">
        <v>58563.6</v>
      </c>
      <c r="H460" s="267">
        <v>58563.6</v>
      </c>
      <c r="I460" s="267">
        <v>520262.02</v>
      </c>
      <c r="J460" s="267">
        <v>593400.84</v>
      </c>
      <c r="K460" s="230">
        <v>0</v>
      </c>
      <c r="L460" s="267">
        <v>73138.82</v>
      </c>
      <c r="M460" s="229"/>
      <c r="N460" s="8"/>
      <c r="O460" s="8"/>
      <c r="P460" s="8"/>
    </row>
    <row r="461" spans="1:16" ht="39.75" customHeight="1">
      <c r="A461" s="540">
        <v>5308</v>
      </c>
      <c r="B461" s="541"/>
      <c r="C461" s="538" t="s">
        <v>750</v>
      </c>
      <c r="D461" s="539"/>
      <c r="E461" s="230">
        <v>0</v>
      </c>
      <c r="F461" s="230">
        <v>0</v>
      </c>
      <c r="G461" s="267">
        <v>24588.2</v>
      </c>
      <c r="H461" s="267">
        <v>22246</v>
      </c>
      <c r="I461" s="267">
        <v>165907.73</v>
      </c>
      <c r="J461" s="267">
        <v>165907.73</v>
      </c>
      <c r="K461" s="230">
        <v>0</v>
      </c>
      <c r="L461" s="230">
        <v>0</v>
      </c>
      <c r="M461" s="229"/>
      <c r="N461" s="8"/>
      <c r="O461" s="8"/>
      <c r="P461" s="8"/>
    </row>
    <row r="462" spans="1:16" ht="66" customHeight="1">
      <c r="A462" s="540">
        <v>530801</v>
      </c>
      <c r="B462" s="541"/>
      <c r="C462" s="538" t="s">
        <v>751</v>
      </c>
      <c r="D462" s="539"/>
      <c r="E462" s="230">
        <v>0</v>
      </c>
      <c r="F462" s="230">
        <v>0</v>
      </c>
      <c r="G462" s="267">
        <v>19533.79</v>
      </c>
      <c r="H462" s="267">
        <v>17728.07</v>
      </c>
      <c r="I462" s="267">
        <v>131071.14</v>
      </c>
      <c r="J462" s="267">
        <v>131071.14</v>
      </c>
      <c r="K462" s="230">
        <v>0</v>
      </c>
      <c r="L462" s="230">
        <v>0</v>
      </c>
      <c r="M462" s="229"/>
      <c r="N462" s="8"/>
      <c r="O462" s="8"/>
      <c r="P462" s="8"/>
    </row>
    <row r="463" spans="1:16" ht="26.25" customHeight="1">
      <c r="A463" s="540">
        <v>5308010000</v>
      </c>
      <c r="B463" s="541"/>
      <c r="C463" s="538" t="s">
        <v>751</v>
      </c>
      <c r="D463" s="539"/>
      <c r="E463" s="230">
        <v>0</v>
      </c>
      <c r="F463" s="230">
        <v>0</v>
      </c>
      <c r="G463" s="267">
        <v>19533.79</v>
      </c>
      <c r="H463" s="267">
        <v>17728.07</v>
      </c>
      <c r="I463" s="267">
        <v>131071.14</v>
      </c>
      <c r="J463" s="267">
        <v>131071.14</v>
      </c>
      <c r="K463" s="230">
        <v>0</v>
      </c>
      <c r="L463" s="230">
        <v>0</v>
      </c>
      <c r="M463" s="229"/>
      <c r="N463" s="8"/>
      <c r="O463" s="8"/>
      <c r="P463" s="8"/>
    </row>
    <row r="464" spans="1:16" ht="26.25" customHeight="1">
      <c r="A464" s="540">
        <v>530802</v>
      </c>
      <c r="B464" s="541"/>
      <c r="C464" s="538" t="s">
        <v>752</v>
      </c>
      <c r="D464" s="539"/>
      <c r="E464" s="230">
        <v>0</v>
      </c>
      <c r="F464" s="230">
        <v>0</v>
      </c>
      <c r="G464" s="267">
        <v>1000</v>
      </c>
      <c r="H464" s="267">
        <v>1000</v>
      </c>
      <c r="I464" s="267">
        <v>3000</v>
      </c>
      <c r="J464" s="267">
        <v>3000</v>
      </c>
      <c r="K464" s="230">
        <v>0</v>
      </c>
      <c r="L464" s="230">
        <v>0</v>
      </c>
      <c r="M464" s="229"/>
      <c r="N464" s="8"/>
      <c r="O464" s="8"/>
      <c r="P464" s="8"/>
    </row>
    <row r="465" spans="1:16" ht="66" customHeight="1">
      <c r="A465" s="540">
        <v>5308020001</v>
      </c>
      <c r="B465" s="541"/>
      <c r="C465" s="538" t="s">
        <v>753</v>
      </c>
      <c r="D465" s="539"/>
      <c r="E465" s="230">
        <v>0</v>
      </c>
      <c r="F465" s="230">
        <v>0</v>
      </c>
      <c r="G465" s="267">
        <v>1000</v>
      </c>
      <c r="H465" s="267">
        <v>1000</v>
      </c>
      <c r="I465" s="267">
        <v>3000</v>
      </c>
      <c r="J465" s="267">
        <v>3000</v>
      </c>
      <c r="K465" s="230">
        <v>0</v>
      </c>
      <c r="L465" s="230">
        <v>0</v>
      </c>
      <c r="M465" s="229"/>
      <c r="N465" s="8"/>
      <c r="O465" s="8"/>
      <c r="P465" s="8"/>
    </row>
    <row r="466" spans="1:16" ht="66" customHeight="1">
      <c r="A466" s="540">
        <v>530803</v>
      </c>
      <c r="B466" s="541"/>
      <c r="C466" s="538" t="s">
        <v>7</v>
      </c>
      <c r="D466" s="539"/>
      <c r="E466" s="230">
        <v>0</v>
      </c>
      <c r="F466" s="230">
        <v>0</v>
      </c>
      <c r="G466" s="230">
        <v>673.48</v>
      </c>
      <c r="H466" s="230">
        <v>137</v>
      </c>
      <c r="I466" s="267">
        <v>2852.19</v>
      </c>
      <c r="J466" s="267">
        <v>2852.19</v>
      </c>
      <c r="K466" s="230">
        <v>0</v>
      </c>
      <c r="L466" s="230">
        <v>0</v>
      </c>
      <c r="M466" s="229"/>
      <c r="N466" s="8"/>
      <c r="O466" s="8"/>
      <c r="P466" s="8"/>
    </row>
    <row r="467" spans="1:16" ht="66" customHeight="1">
      <c r="A467" s="540">
        <v>5308030000</v>
      </c>
      <c r="B467" s="541"/>
      <c r="C467" s="538" t="s">
        <v>7</v>
      </c>
      <c r="D467" s="539"/>
      <c r="E467" s="230">
        <v>0</v>
      </c>
      <c r="F467" s="230">
        <v>0</v>
      </c>
      <c r="G467" s="230">
        <v>673.48</v>
      </c>
      <c r="H467" s="230">
        <v>137</v>
      </c>
      <c r="I467" s="267">
        <v>2852.19</v>
      </c>
      <c r="J467" s="267">
        <v>2852.19</v>
      </c>
      <c r="K467" s="230">
        <v>0</v>
      </c>
      <c r="L467" s="230">
        <v>0</v>
      </c>
      <c r="M467" s="229"/>
      <c r="N467" s="8"/>
      <c r="O467" s="8"/>
      <c r="P467" s="8"/>
    </row>
    <row r="468" spans="1:16" ht="39.75" customHeight="1">
      <c r="A468" s="540">
        <v>530807</v>
      </c>
      <c r="B468" s="541"/>
      <c r="C468" s="538" t="s">
        <v>754</v>
      </c>
      <c r="D468" s="539"/>
      <c r="E468" s="230">
        <v>0</v>
      </c>
      <c r="F468" s="230">
        <v>0</v>
      </c>
      <c r="G468" s="267">
        <v>3380.93</v>
      </c>
      <c r="H468" s="267">
        <v>3380.93</v>
      </c>
      <c r="I468" s="267">
        <v>28984.4</v>
      </c>
      <c r="J468" s="267">
        <v>28984.4</v>
      </c>
      <c r="K468" s="230">
        <v>0</v>
      </c>
      <c r="L468" s="230">
        <v>0</v>
      </c>
      <c r="M468" s="229"/>
      <c r="N468" s="8"/>
      <c r="O468" s="8"/>
      <c r="P468" s="8"/>
    </row>
    <row r="469" spans="1:16" ht="39.75" customHeight="1">
      <c r="A469" s="540">
        <v>5308070001</v>
      </c>
      <c r="B469" s="541"/>
      <c r="C469" s="538" t="s">
        <v>754</v>
      </c>
      <c r="D469" s="539"/>
      <c r="E469" s="230">
        <v>0</v>
      </c>
      <c r="F469" s="230">
        <v>0</v>
      </c>
      <c r="G469" s="267">
        <v>3380.93</v>
      </c>
      <c r="H469" s="267">
        <v>3380.93</v>
      </c>
      <c r="I469" s="267">
        <v>28984.4</v>
      </c>
      <c r="J469" s="267">
        <v>28984.4</v>
      </c>
      <c r="K469" s="230">
        <v>0</v>
      </c>
      <c r="L469" s="230">
        <v>0</v>
      </c>
      <c r="M469" s="229"/>
      <c r="N469" s="8"/>
      <c r="O469" s="8"/>
      <c r="P469" s="8"/>
    </row>
    <row r="470" spans="1:16" ht="39.75" customHeight="1">
      <c r="A470" s="540">
        <v>5309</v>
      </c>
      <c r="B470" s="541"/>
      <c r="C470" s="538" t="s">
        <v>755</v>
      </c>
      <c r="D470" s="539"/>
      <c r="E470" s="230">
        <v>0</v>
      </c>
      <c r="F470" s="230">
        <v>0</v>
      </c>
      <c r="G470" s="230">
        <v>0</v>
      </c>
      <c r="H470" s="230">
        <v>0</v>
      </c>
      <c r="I470" s="267">
        <v>4409</v>
      </c>
      <c r="J470" s="267">
        <v>4409</v>
      </c>
      <c r="K470" s="230">
        <v>0</v>
      </c>
      <c r="L470" s="230">
        <v>0</v>
      </c>
      <c r="M470" s="229"/>
      <c r="N470" s="8"/>
      <c r="O470" s="8"/>
      <c r="P470" s="8"/>
    </row>
    <row r="471" spans="1:16" ht="52.5" customHeight="1">
      <c r="A471" s="540">
        <v>530902</v>
      </c>
      <c r="B471" s="541"/>
      <c r="C471" s="538" t="s">
        <v>756</v>
      </c>
      <c r="D471" s="539"/>
      <c r="E471" s="230">
        <v>0</v>
      </c>
      <c r="F471" s="230">
        <v>0</v>
      </c>
      <c r="G471" s="230">
        <v>0</v>
      </c>
      <c r="H471" s="230">
        <v>0</v>
      </c>
      <c r="I471" s="267">
        <v>4409</v>
      </c>
      <c r="J471" s="267">
        <v>4409</v>
      </c>
      <c r="K471" s="230">
        <v>0</v>
      </c>
      <c r="L471" s="230">
        <v>0</v>
      </c>
      <c r="M471" s="229"/>
      <c r="N471" s="8"/>
      <c r="O471" s="8"/>
      <c r="P471" s="8"/>
    </row>
    <row r="472" spans="1:16" ht="39.75" customHeight="1">
      <c r="A472" s="540">
        <v>5309020001</v>
      </c>
      <c r="B472" s="541"/>
      <c r="C472" s="538" t="s">
        <v>757</v>
      </c>
      <c r="D472" s="539"/>
      <c r="E472" s="230">
        <v>0</v>
      </c>
      <c r="F472" s="230">
        <v>0</v>
      </c>
      <c r="G472" s="230">
        <v>0</v>
      </c>
      <c r="H472" s="230">
        <v>0</v>
      </c>
      <c r="I472" s="267">
        <v>4409</v>
      </c>
      <c r="J472" s="267">
        <v>4409</v>
      </c>
      <c r="K472" s="230">
        <v>0</v>
      </c>
      <c r="L472" s="230">
        <v>0</v>
      </c>
      <c r="M472" s="229"/>
      <c r="N472" s="8"/>
      <c r="O472" s="8"/>
      <c r="P472" s="8"/>
    </row>
    <row r="473" spans="1:16" ht="66" customHeight="1">
      <c r="A473" s="540">
        <v>5320</v>
      </c>
      <c r="B473" s="541"/>
      <c r="C473" s="538" t="s">
        <v>758</v>
      </c>
      <c r="D473" s="539"/>
      <c r="E473" s="230">
        <v>0</v>
      </c>
      <c r="F473" s="267">
        <v>61311.93</v>
      </c>
      <c r="G473" s="267">
        <v>132573.42</v>
      </c>
      <c r="H473" s="267">
        <v>1263605.94</v>
      </c>
      <c r="I473" s="267">
        <v>1007764.41</v>
      </c>
      <c r="J473" s="267">
        <v>2271370.35</v>
      </c>
      <c r="K473" s="230">
        <v>0</v>
      </c>
      <c r="L473" s="267">
        <v>1263605.94</v>
      </c>
      <c r="M473" s="229"/>
      <c r="N473" s="8"/>
      <c r="O473" s="8"/>
      <c r="P473" s="8"/>
    </row>
    <row r="474" spans="1:16" ht="26.25" customHeight="1">
      <c r="A474" s="540">
        <v>532000</v>
      </c>
      <c r="B474" s="541"/>
      <c r="C474" s="538" t="s">
        <v>759</v>
      </c>
      <c r="D474" s="539"/>
      <c r="E474" s="230">
        <v>0</v>
      </c>
      <c r="F474" s="267">
        <v>61311.93</v>
      </c>
      <c r="G474" s="267">
        <v>132573.42</v>
      </c>
      <c r="H474" s="267">
        <v>1263605.94</v>
      </c>
      <c r="I474" s="267">
        <v>1007764.41</v>
      </c>
      <c r="J474" s="267">
        <v>2271370.35</v>
      </c>
      <c r="K474" s="230">
        <v>0</v>
      </c>
      <c r="L474" s="267">
        <v>1263605.94</v>
      </c>
      <c r="M474" s="229"/>
      <c r="N474" s="8"/>
      <c r="O474" s="8"/>
      <c r="P474" s="8"/>
    </row>
    <row r="475" spans="1:16" ht="39.75" customHeight="1">
      <c r="A475" s="540">
        <v>5320000003</v>
      </c>
      <c r="B475" s="541"/>
      <c r="C475" s="538" t="s">
        <v>760</v>
      </c>
      <c r="D475" s="539"/>
      <c r="E475" s="230">
        <v>0</v>
      </c>
      <c r="F475" s="267">
        <v>1522.51</v>
      </c>
      <c r="G475" s="267">
        <v>4672.63</v>
      </c>
      <c r="H475" s="267">
        <v>51462.07</v>
      </c>
      <c r="I475" s="267">
        <v>29999.36</v>
      </c>
      <c r="J475" s="267">
        <v>81461.43</v>
      </c>
      <c r="K475" s="230">
        <v>0</v>
      </c>
      <c r="L475" s="267">
        <v>51462.07</v>
      </c>
      <c r="M475" s="229"/>
      <c r="N475" s="8"/>
      <c r="O475" s="8"/>
      <c r="P475" s="8"/>
    </row>
    <row r="476" spans="1:16" ht="12.75" customHeight="1">
      <c r="A476" s="540">
        <v>5320000005</v>
      </c>
      <c r="B476" s="541"/>
      <c r="C476" s="538" t="s">
        <v>761</v>
      </c>
      <c r="D476" s="539"/>
      <c r="E476" s="230">
        <v>0</v>
      </c>
      <c r="F476" s="267">
        <v>12218.91</v>
      </c>
      <c r="G476" s="267">
        <v>40230.51</v>
      </c>
      <c r="H476" s="267">
        <v>389285.07</v>
      </c>
      <c r="I476" s="267">
        <v>290755.33</v>
      </c>
      <c r="J476" s="267">
        <v>680040.4</v>
      </c>
      <c r="K476" s="230">
        <v>0</v>
      </c>
      <c r="L476" s="267">
        <v>389285.07</v>
      </c>
      <c r="M476" s="229"/>
      <c r="N476" s="8"/>
      <c r="O476" s="8"/>
      <c r="P476" s="8"/>
    </row>
    <row r="477" spans="1:16" ht="39.75" customHeight="1">
      <c r="A477" s="540">
        <v>5320000008</v>
      </c>
      <c r="B477" s="541"/>
      <c r="C477" s="538" t="s">
        <v>762</v>
      </c>
      <c r="D477" s="539"/>
      <c r="E477" s="230">
        <v>0</v>
      </c>
      <c r="F477" s="230">
        <v>0</v>
      </c>
      <c r="G477" s="230">
        <v>0</v>
      </c>
      <c r="H477" s="230">
        <v>0</v>
      </c>
      <c r="I477" s="230">
        <v>0.02</v>
      </c>
      <c r="J477" s="230">
        <v>0.02</v>
      </c>
      <c r="K477" s="230">
        <v>0</v>
      </c>
      <c r="L477" s="230">
        <v>0</v>
      </c>
      <c r="M477" s="229"/>
      <c r="N477" s="8"/>
      <c r="O477" s="8"/>
      <c r="P477" s="8"/>
    </row>
    <row r="478" spans="1:16" ht="26.25" customHeight="1">
      <c r="A478" s="540">
        <v>5320000010</v>
      </c>
      <c r="B478" s="541"/>
      <c r="C478" s="538" t="s">
        <v>763</v>
      </c>
      <c r="D478" s="539"/>
      <c r="E478" s="230">
        <v>0</v>
      </c>
      <c r="F478" s="230">
        <v>0</v>
      </c>
      <c r="G478" s="230">
        <v>0</v>
      </c>
      <c r="H478" s="230">
        <v>0</v>
      </c>
      <c r="I478" s="230">
        <v>0.04</v>
      </c>
      <c r="J478" s="230">
        <v>0.04</v>
      </c>
      <c r="K478" s="230">
        <v>0</v>
      </c>
      <c r="L478" s="230">
        <v>0</v>
      </c>
      <c r="M478" s="229"/>
      <c r="N478" s="8"/>
      <c r="O478" s="8"/>
      <c r="P478" s="8"/>
    </row>
    <row r="479" spans="1:16" ht="26.25" customHeight="1">
      <c r="A479" s="540">
        <v>5320000015</v>
      </c>
      <c r="B479" s="541"/>
      <c r="C479" s="538" t="s">
        <v>764</v>
      </c>
      <c r="D479" s="539"/>
      <c r="E479" s="230">
        <v>0</v>
      </c>
      <c r="F479" s="230">
        <v>381.42</v>
      </c>
      <c r="G479" s="230">
        <v>769.51</v>
      </c>
      <c r="H479" s="267">
        <v>7593.46</v>
      </c>
      <c r="I479" s="267">
        <v>5724.86</v>
      </c>
      <c r="J479" s="267">
        <v>13318.32</v>
      </c>
      <c r="K479" s="230">
        <v>0</v>
      </c>
      <c r="L479" s="267">
        <v>7593.46</v>
      </c>
      <c r="M479" s="229"/>
      <c r="N479" s="8"/>
      <c r="O479" s="8"/>
      <c r="P479" s="8"/>
    </row>
    <row r="480" spans="1:16" ht="26.25" customHeight="1">
      <c r="A480" s="540">
        <v>5320000017</v>
      </c>
      <c r="B480" s="541"/>
      <c r="C480" s="538" t="s">
        <v>765</v>
      </c>
      <c r="D480" s="539"/>
      <c r="E480" s="230">
        <v>0</v>
      </c>
      <c r="F480" s="267">
        <v>23167.69</v>
      </c>
      <c r="G480" s="267">
        <v>71247.54</v>
      </c>
      <c r="H480" s="267">
        <v>789500.3</v>
      </c>
      <c r="I480" s="267">
        <v>456541.7</v>
      </c>
      <c r="J480" s="267">
        <v>1246042</v>
      </c>
      <c r="K480" s="230">
        <v>0</v>
      </c>
      <c r="L480" s="267">
        <v>789500.3</v>
      </c>
      <c r="M480" s="229"/>
      <c r="N480" s="8"/>
      <c r="O480" s="8"/>
      <c r="P480" s="8"/>
    </row>
    <row r="481" spans="1:16" ht="26.25" customHeight="1">
      <c r="A481" s="540">
        <v>5320000018</v>
      </c>
      <c r="B481" s="541"/>
      <c r="C481" s="538" t="s">
        <v>766</v>
      </c>
      <c r="D481" s="539"/>
      <c r="E481" s="230">
        <v>0</v>
      </c>
      <c r="F481" s="267">
        <v>23159.35</v>
      </c>
      <c r="G481" s="267">
        <v>15291.11</v>
      </c>
      <c r="H481" s="267">
        <v>25135.29</v>
      </c>
      <c r="I481" s="267">
        <v>220967.04</v>
      </c>
      <c r="J481" s="267">
        <v>246102.33</v>
      </c>
      <c r="K481" s="230">
        <v>0</v>
      </c>
      <c r="L481" s="267">
        <v>25135.29</v>
      </c>
      <c r="M481" s="229"/>
      <c r="N481" s="8"/>
      <c r="O481" s="8"/>
      <c r="P481" s="8"/>
    </row>
    <row r="482" spans="1:16" ht="26.25" customHeight="1">
      <c r="A482" s="540">
        <v>5320000019</v>
      </c>
      <c r="B482" s="541"/>
      <c r="C482" s="538" t="s">
        <v>767</v>
      </c>
      <c r="D482" s="539"/>
      <c r="E482" s="230">
        <v>0</v>
      </c>
      <c r="F482" s="230">
        <v>862.05</v>
      </c>
      <c r="G482" s="230">
        <v>362.12</v>
      </c>
      <c r="H482" s="230">
        <v>629.75</v>
      </c>
      <c r="I482" s="267">
        <v>3776.06</v>
      </c>
      <c r="J482" s="267">
        <v>4405.81</v>
      </c>
      <c r="K482" s="230">
        <v>0</v>
      </c>
      <c r="L482" s="230">
        <v>629.75</v>
      </c>
      <c r="M482" s="229"/>
      <c r="N482" s="8"/>
      <c r="O482" s="8"/>
      <c r="P482" s="8"/>
    </row>
    <row r="483" spans="1:16" ht="39.75" customHeight="1">
      <c r="A483" s="540">
        <v>5390</v>
      </c>
      <c r="B483" s="541"/>
      <c r="C483" s="538" t="s">
        <v>768</v>
      </c>
      <c r="D483" s="539"/>
      <c r="E483" s="267">
        <v>495819.29</v>
      </c>
      <c r="F483" s="267">
        <v>495819.29</v>
      </c>
      <c r="G483" s="267">
        <v>23133836.18</v>
      </c>
      <c r="H483" s="267">
        <v>23131145.41</v>
      </c>
      <c r="I483" s="267">
        <v>43738357.97</v>
      </c>
      <c r="J483" s="267">
        <v>43738357.97</v>
      </c>
      <c r="K483" s="230">
        <v>0</v>
      </c>
      <c r="L483" s="230">
        <v>0</v>
      </c>
      <c r="M483" s="229"/>
      <c r="N483" s="8"/>
      <c r="O483" s="8"/>
      <c r="P483" s="8"/>
    </row>
    <row r="484" spans="1:16" ht="66" customHeight="1">
      <c r="A484" s="540">
        <v>539021</v>
      </c>
      <c r="B484" s="541"/>
      <c r="C484" s="538" t="s">
        <v>769</v>
      </c>
      <c r="D484" s="539"/>
      <c r="E484" s="267">
        <v>495819.29</v>
      </c>
      <c r="F484" s="267">
        <v>495819.29</v>
      </c>
      <c r="G484" s="267">
        <v>23133836.18</v>
      </c>
      <c r="H484" s="267">
        <v>23131145.41</v>
      </c>
      <c r="I484" s="267">
        <v>43738357.97</v>
      </c>
      <c r="J484" s="267">
        <v>43738357.97</v>
      </c>
      <c r="K484" s="230">
        <v>0</v>
      </c>
      <c r="L484" s="230">
        <v>0</v>
      </c>
      <c r="M484" s="229"/>
      <c r="N484" s="8"/>
      <c r="O484" s="8"/>
      <c r="P484" s="8"/>
    </row>
    <row r="485" spans="1:16" ht="39.75" customHeight="1">
      <c r="A485" s="540">
        <v>5390210006</v>
      </c>
      <c r="B485" s="541"/>
      <c r="C485" s="538" t="s">
        <v>770</v>
      </c>
      <c r="D485" s="539"/>
      <c r="E485" s="267">
        <v>51155.33</v>
      </c>
      <c r="F485" s="267">
        <v>51155.33</v>
      </c>
      <c r="G485" s="230">
        <v>0</v>
      </c>
      <c r="H485" s="230">
        <v>0</v>
      </c>
      <c r="I485" s="267">
        <v>51155.33</v>
      </c>
      <c r="J485" s="267">
        <v>51155.33</v>
      </c>
      <c r="K485" s="230">
        <v>0</v>
      </c>
      <c r="L485" s="230">
        <v>0</v>
      </c>
      <c r="M485" s="229"/>
      <c r="N485" s="8"/>
      <c r="O485" s="8"/>
      <c r="P485" s="8"/>
    </row>
    <row r="486" spans="1:16" ht="39.75" customHeight="1">
      <c r="A486" s="540">
        <v>5390210008</v>
      </c>
      <c r="B486" s="541"/>
      <c r="C486" s="538" t="s">
        <v>771</v>
      </c>
      <c r="D486" s="539"/>
      <c r="E486" s="267">
        <v>49886.18</v>
      </c>
      <c r="F486" s="267">
        <v>49886.18</v>
      </c>
      <c r="G486" s="230">
        <v>0</v>
      </c>
      <c r="H486" s="230">
        <v>0</v>
      </c>
      <c r="I486" s="267">
        <v>49886.18</v>
      </c>
      <c r="J486" s="267">
        <v>49886.18</v>
      </c>
      <c r="K486" s="230">
        <v>0</v>
      </c>
      <c r="L486" s="230">
        <v>0</v>
      </c>
      <c r="M486" s="229"/>
      <c r="N486" s="8"/>
      <c r="O486" s="8"/>
      <c r="P486" s="8"/>
    </row>
    <row r="487" spans="1:16" ht="39.75" customHeight="1">
      <c r="A487" s="540">
        <v>5390210009</v>
      </c>
      <c r="B487" s="541"/>
      <c r="C487" s="538" t="s">
        <v>772</v>
      </c>
      <c r="D487" s="539"/>
      <c r="E487" s="267">
        <v>157802.86</v>
      </c>
      <c r="F487" s="267">
        <v>157802.86</v>
      </c>
      <c r="G487" s="230">
        <v>0</v>
      </c>
      <c r="H487" s="230">
        <v>0</v>
      </c>
      <c r="I487" s="267">
        <v>157802.86</v>
      </c>
      <c r="J487" s="267">
        <v>157802.86</v>
      </c>
      <c r="K487" s="230">
        <v>0</v>
      </c>
      <c r="L487" s="230">
        <v>0</v>
      </c>
      <c r="M487" s="229"/>
      <c r="N487" s="8"/>
      <c r="O487" s="8"/>
      <c r="P487" s="8"/>
    </row>
    <row r="488" spans="1:16" ht="66" customHeight="1">
      <c r="A488" s="540">
        <v>5390210020</v>
      </c>
      <c r="B488" s="541"/>
      <c r="C488" s="538" t="s">
        <v>699</v>
      </c>
      <c r="D488" s="539"/>
      <c r="E488" s="230">
        <v>0</v>
      </c>
      <c r="F488" s="230">
        <v>0</v>
      </c>
      <c r="G488" s="230">
        <v>0</v>
      </c>
      <c r="H488" s="230">
        <v>0</v>
      </c>
      <c r="I488" s="267">
        <v>154699.99</v>
      </c>
      <c r="J488" s="267">
        <v>154699.99</v>
      </c>
      <c r="K488" s="230">
        <v>0</v>
      </c>
      <c r="L488" s="230">
        <v>0</v>
      </c>
      <c r="M488" s="229"/>
      <c r="N488" s="8"/>
      <c r="O488" s="8"/>
      <c r="P488" s="8"/>
    </row>
    <row r="489" spans="1:16" ht="66" customHeight="1">
      <c r="A489" s="540">
        <v>5390214012</v>
      </c>
      <c r="B489" s="541"/>
      <c r="C489" s="538" t="s">
        <v>701</v>
      </c>
      <c r="D489" s="539"/>
      <c r="E489" s="230">
        <v>0</v>
      </c>
      <c r="F489" s="230">
        <v>0</v>
      </c>
      <c r="G489" s="230">
        <v>0</v>
      </c>
      <c r="H489" s="230">
        <v>0</v>
      </c>
      <c r="I489" s="267">
        <v>2035.12</v>
      </c>
      <c r="J489" s="267">
        <v>2035.12</v>
      </c>
      <c r="K489" s="230">
        <v>0</v>
      </c>
      <c r="L489" s="230">
        <v>0</v>
      </c>
      <c r="M489" s="229"/>
      <c r="N489" s="8"/>
      <c r="O489" s="8"/>
      <c r="P489" s="8"/>
    </row>
    <row r="490" spans="1:16" ht="39.75" customHeight="1">
      <c r="A490" s="540">
        <v>5390216870</v>
      </c>
      <c r="B490" s="541"/>
      <c r="C490" s="538" t="s">
        <v>707</v>
      </c>
      <c r="D490" s="539"/>
      <c r="E490" s="267">
        <v>26455.98</v>
      </c>
      <c r="F490" s="267">
        <v>26455.98</v>
      </c>
      <c r="G490" s="267">
        <v>21943864.99</v>
      </c>
      <c r="H490" s="267">
        <v>21941174.22</v>
      </c>
      <c r="I490" s="267">
        <v>36183770.79</v>
      </c>
      <c r="J490" s="267">
        <v>36183770.79</v>
      </c>
      <c r="K490" s="230">
        <v>0</v>
      </c>
      <c r="L490" s="230">
        <v>0</v>
      </c>
      <c r="M490" s="229"/>
      <c r="N490" s="8"/>
      <c r="O490" s="8"/>
      <c r="P490" s="8"/>
    </row>
    <row r="491" spans="1:16" ht="39.75" customHeight="1">
      <c r="A491" s="540">
        <v>5390216871</v>
      </c>
      <c r="B491" s="541"/>
      <c r="C491" s="538" t="s">
        <v>708</v>
      </c>
      <c r="D491" s="539"/>
      <c r="E491" s="267">
        <v>17160.1</v>
      </c>
      <c r="F491" s="267">
        <v>17160.1</v>
      </c>
      <c r="G491" s="267">
        <v>15426.54</v>
      </c>
      <c r="H491" s="267">
        <v>15426.54</v>
      </c>
      <c r="I491" s="267">
        <v>491675.07</v>
      </c>
      <c r="J491" s="267">
        <v>491675.07</v>
      </c>
      <c r="K491" s="230">
        <v>0</v>
      </c>
      <c r="L491" s="230">
        <v>0</v>
      </c>
      <c r="M491" s="229"/>
      <c r="N491" s="8"/>
      <c r="O491" s="8"/>
      <c r="P491" s="8"/>
    </row>
    <row r="492" spans="1:16" ht="39.75" customHeight="1">
      <c r="A492" s="540">
        <v>5390216872</v>
      </c>
      <c r="B492" s="541"/>
      <c r="C492" s="538" t="s">
        <v>709</v>
      </c>
      <c r="D492" s="539"/>
      <c r="E492" s="267">
        <v>193358.84</v>
      </c>
      <c r="F492" s="267">
        <v>193358.84</v>
      </c>
      <c r="G492" s="267">
        <v>1174544.65</v>
      </c>
      <c r="H492" s="267">
        <v>1174544.65</v>
      </c>
      <c r="I492" s="267">
        <v>6647332.63</v>
      </c>
      <c r="J492" s="267">
        <v>6647332.63</v>
      </c>
      <c r="K492" s="230">
        <v>0</v>
      </c>
      <c r="L492" s="230">
        <v>0</v>
      </c>
      <c r="M492" s="229"/>
      <c r="N492" s="8"/>
      <c r="O492" s="8"/>
      <c r="P492" s="8"/>
    </row>
    <row r="493" spans="1:16" ht="52.5" customHeight="1">
      <c r="A493" s="540">
        <v>5398</v>
      </c>
      <c r="B493" s="541"/>
      <c r="C493" s="538" t="s">
        <v>773</v>
      </c>
      <c r="D493" s="539"/>
      <c r="E493" s="230">
        <v>0</v>
      </c>
      <c r="F493" s="230">
        <v>0</v>
      </c>
      <c r="G493" s="267">
        <v>205800.95</v>
      </c>
      <c r="H493" s="267">
        <v>12740.15</v>
      </c>
      <c r="I493" s="267">
        <v>568235.54</v>
      </c>
      <c r="J493" s="267">
        <v>568235.54</v>
      </c>
      <c r="K493" s="230">
        <v>0</v>
      </c>
      <c r="L493" s="230">
        <v>0</v>
      </c>
      <c r="M493" s="229"/>
      <c r="N493" s="8"/>
      <c r="O493" s="8"/>
      <c r="P493" s="8"/>
    </row>
    <row r="494" spans="1:16" ht="39.75" customHeight="1">
      <c r="A494" s="540">
        <v>539800</v>
      </c>
      <c r="B494" s="541"/>
      <c r="C494" s="538" t="s">
        <v>774</v>
      </c>
      <c r="D494" s="539"/>
      <c r="E494" s="230">
        <v>0</v>
      </c>
      <c r="F494" s="230">
        <v>0</v>
      </c>
      <c r="G494" s="267">
        <v>9231</v>
      </c>
      <c r="H494" s="230">
        <v>0</v>
      </c>
      <c r="I494" s="267">
        <v>146767.15</v>
      </c>
      <c r="J494" s="267">
        <v>146767.15</v>
      </c>
      <c r="K494" s="230">
        <v>0</v>
      </c>
      <c r="L494" s="230">
        <v>0</v>
      </c>
      <c r="M494" s="229"/>
      <c r="N494" s="8"/>
      <c r="O494" s="8"/>
      <c r="P494" s="8"/>
    </row>
    <row r="495" spans="1:16" ht="26.25" customHeight="1">
      <c r="A495" s="540">
        <v>5398000001</v>
      </c>
      <c r="B495" s="541"/>
      <c r="C495" s="538" t="s">
        <v>775</v>
      </c>
      <c r="D495" s="539"/>
      <c r="E495" s="230">
        <v>0</v>
      </c>
      <c r="F495" s="230">
        <v>0</v>
      </c>
      <c r="G495" s="267">
        <v>2948.75</v>
      </c>
      <c r="H495" s="230">
        <v>0</v>
      </c>
      <c r="I495" s="267">
        <v>32207.34</v>
      </c>
      <c r="J495" s="267">
        <v>32207.34</v>
      </c>
      <c r="K495" s="230">
        <v>0</v>
      </c>
      <c r="L495" s="230">
        <v>0</v>
      </c>
      <c r="M495" s="229"/>
      <c r="N495" s="8"/>
      <c r="O495" s="8"/>
      <c r="P495" s="8"/>
    </row>
    <row r="496" spans="1:16" ht="26.25" customHeight="1">
      <c r="A496" s="540">
        <v>5398000002</v>
      </c>
      <c r="B496" s="541"/>
      <c r="C496" s="538" t="s">
        <v>776</v>
      </c>
      <c r="D496" s="539"/>
      <c r="E496" s="230">
        <v>0</v>
      </c>
      <c r="F496" s="230">
        <v>0</v>
      </c>
      <c r="G496" s="267">
        <v>4850.31</v>
      </c>
      <c r="H496" s="230">
        <v>0</v>
      </c>
      <c r="I496" s="267">
        <v>57713.43</v>
      </c>
      <c r="J496" s="267">
        <v>57713.43</v>
      </c>
      <c r="K496" s="230">
        <v>0</v>
      </c>
      <c r="L496" s="230">
        <v>0</v>
      </c>
      <c r="M496" s="229"/>
      <c r="N496" s="8"/>
      <c r="O496" s="8"/>
      <c r="P496" s="8"/>
    </row>
    <row r="497" spans="1:16" ht="52.5" customHeight="1">
      <c r="A497" s="540">
        <v>5398000003</v>
      </c>
      <c r="B497" s="541"/>
      <c r="C497" s="538" t="s">
        <v>777</v>
      </c>
      <c r="D497" s="539"/>
      <c r="E497" s="230">
        <v>0</v>
      </c>
      <c r="F497" s="230">
        <v>0</v>
      </c>
      <c r="G497" s="230">
        <v>508.68</v>
      </c>
      <c r="H497" s="230">
        <v>0</v>
      </c>
      <c r="I497" s="267">
        <v>5571.38</v>
      </c>
      <c r="J497" s="267">
        <v>5571.38</v>
      </c>
      <c r="K497" s="230">
        <v>0</v>
      </c>
      <c r="L497" s="230">
        <v>0</v>
      </c>
      <c r="M497" s="229"/>
      <c r="N497" s="8"/>
      <c r="O497" s="8"/>
      <c r="P497" s="8"/>
    </row>
    <row r="498" spans="1:16" ht="78.75" customHeight="1">
      <c r="A498" s="540">
        <v>5398000004</v>
      </c>
      <c r="B498" s="541"/>
      <c r="C498" s="538" t="s">
        <v>778</v>
      </c>
      <c r="D498" s="539"/>
      <c r="E498" s="230">
        <v>0</v>
      </c>
      <c r="F498" s="230">
        <v>0</v>
      </c>
      <c r="G498" s="230">
        <v>0</v>
      </c>
      <c r="H498" s="230">
        <v>0</v>
      </c>
      <c r="I498" s="267">
        <v>31642.26</v>
      </c>
      <c r="J498" s="267">
        <v>31642.26</v>
      </c>
      <c r="K498" s="230">
        <v>0</v>
      </c>
      <c r="L498" s="230">
        <v>0</v>
      </c>
      <c r="M498" s="229"/>
      <c r="N498" s="8"/>
      <c r="O498" s="8"/>
      <c r="P498" s="8"/>
    </row>
    <row r="499" spans="1:16" ht="26.25" customHeight="1">
      <c r="A499" s="540">
        <v>5398000005</v>
      </c>
      <c r="B499" s="541"/>
      <c r="C499" s="538" t="s">
        <v>779</v>
      </c>
      <c r="D499" s="539"/>
      <c r="E499" s="230">
        <v>0</v>
      </c>
      <c r="F499" s="230">
        <v>0</v>
      </c>
      <c r="G499" s="230">
        <v>0</v>
      </c>
      <c r="H499" s="230">
        <v>0</v>
      </c>
      <c r="I499" s="267">
        <v>1732.76</v>
      </c>
      <c r="J499" s="267">
        <v>1732.76</v>
      </c>
      <c r="K499" s="230">
        <v>0</v>
      </c>
      <c r="L499" s="230">
        <v>0</v>
      </c>
      <c r="M499" s="229"/>
      <c r="N499" s="8"/>
      <c r="O499" s="8"/>
      <c r="P499" s="8"/>
    </row>
    <row r="500" spans="1:16" ht="39.75" customHeight="1">
      <c r="A500" s="540">
        <v>5398000006</v>
      </c>
      <c r="B500" s="541"/>
      <c r="C500" s="538" t="s">
        <v>780</v>
      </c>
      <c r="D500" s="539"/>
      <c r="E500" s="230">
        <v>0</v>
      </c>
      <c r="F500" s="230">
        <v>0</v>
      </c>
      <c r="G500" s="230">
        <v>0</v>
      </c>
      <c r="H500" s="230">
        <v>0</v>
      </c>
      <c r="I500" s="267">
        <v>1778.24</v>
      </c>
      <c r="J500" s="267">
        <v>1778.24</v>
      </c>
      <c r="K500" s="230">
        <v>0</v>
      </c>
      <c r="L500" s="230">
        <v>0</v>
      </c>
      <c r="M500" s="229"/>
      <c r="N500" s="8"/>
      <c r="O500" s="8"/>
      <c r="P500" s="8"/>
    </row>
    <row r="501" spans="1:16" ht="39.75" customHeight="1">
      <c r="A501" s="540">
        <v>5398000007</v>
      </c>
      <c r="B501" s="541"/>
      <c r="C501" s="538" t="s">
        <v>781</v>
      </c>
      <c r="D501" s="539"/>
      <c r="E501" s="230">
        <v>0</v>
      </c>
      <c r="F501" s="230">
        <v>0</v>
      </c>
      <c r="G501" s="230">
        <v>923.26</v>
      </c>
      <c r="H501" s="230">
        <v>0</v>
      </c>
      <c r="I501" s="267">
        <v>3693.04</v>
      </c>
      <c r="J501" s="267">
        <v>3693.04</v>
      </c>
      <c r="K501" s="230">
        <v>0</v>
      </c>
      <c r="L501" s="230">
        <v>0</v>
      </c>
      <c r="M501" s="229"/>
      <c r="N501" s="8"/>
      <c r="O501" s="8"/>
      <c r="P501" s="8"/>
    </row>
    <row r="502" spans="1:16" ht="26.25" customHeight="1">
      <c r="A502" s="540">
        <v>5398000009</v>
      </c>
      <c r="B502" s="541"/>
      <c r="C502" s="538" t="s">
        <v>782</v>
      </c>
      <c r="D502" s="539"/>
      <c r="E502" s="230">
        <v>0</v>
      </c>
      <c r="F502" s="230">
        <v>0</v>
      </c>
      <c r="G502" s="230">
        <v>0</v>
      </c>
      <c r="H502" s="230">
        <v>0</v>
      </c>
      <c r="I502" s="267">
        <v>2952.84</v>
      </c>
      <c r="J502" s="267">
        <v>2952.84</v>
      </c>
      <c r="K502" s="230">
        <v>0</v>
      </c>
      <c r="L502" s="230">
        <v>0</v>
      </c>
      <c r="M502" s="229"/>
      <c r="N502" s="8"/>
      <c r="O502" s="8"/>
      <c r="P502" s="8"/>
    </row>
    <row r="503" spans="1:16" ht="39.75" customHeight="1">
      <c r="A503" s="540">
        <v>5398000010</v>
      </c>
      <c r="B503" s="541"/>
      <c r="C503" s="538" t="s">
        <v>783</v>
      </c>
      <c r="D503" s="539"/>
      <c r="E503" s="230">
        <v>0</v>
      </c>
      <c r="F503" s="230">
        <v>0</v>
      </c>
      <c r="G503" s="230">
        <v>0</v>
      </c>
      <c r="H503" s="230">
        <v>0</v>
      </c>
      <c r="I503" s="267">
        <v>1063.04</v>
      </c>
      <c r="J503" s="267">
        <v>1063.04</v>
      </c>
      <c r="K503" s="230">
        <v>0</v>
      </c>
      <c r="L503" s="230">
        <v>0</v>
      </c>
      <c r="M503" s="229"/>
      <c r="N503" s="8"/>
      <c r="O503" s="8"/>
      <c r="P503" s="8"/>
    </row>
    <row r="504" spans="1:16" ht="39.75" customHeight="1">
      <c r="A504" s="540">
        <v>5398000011</v>
      </c>
      <c r="B504" s="541"/>
      <c r="C504" s="538" t="s">
        <v>784</v>
      </c>
      <c r="D504" s="539"/>
      <c r="E504" s="230">
        <v>0</v>
      </c>
      <c r="F504" s="230">
        <v>0</v>
      </c>
      <c r="G504" s="230">
        <v>0</v>
      </c>
      <c r="H504" s="230">
        <v>0</v>
      </c>
      <c r="I504" s="267">
        <v>1417.4</v>
      </c>
      <c r="J504" s="267">
        <v>1417.4</v>
      </c>
      <c r="K504" s="230">
        <v>0</v>
      </c>
      <c r="L504" s="230">
        <v>0</v>
      </c>
      <c r="M504" s="229"/>
      <c r="N504" s="8"/>
      <c r="O504" s="8"/>
      <c r="P504" s="8"/>
    </row>
    <row r="505" spans="1:16" ht="52.5" customHeight="1">
      <c r="A505" s="540">
        <v>5398000012</v>
      </c>
      <c r="B505" s="541"/>
      <c r="C505" s="538" t="s">
        <v>785</v>
      </c>
      <c r="D505" s="539"/>
      <c r="E505" s="230">
        <v>0</v>
      </c>
      <c r="F505" s="230">
        <v>0</v>
      </c>
      <c r="G505" s="230">
        <v>0</v>
      </c>
      <c r="H505" s="230">
        <v>0</v>
      </c>
      <c r="I505" s="230">
        <v>354.36</v>
      </c>
      <c r="J505" s="230">
        <v>354.36</v>
      </c>
      <c r="K505" s="230">
        <v>0</v>
      </c>
      <c r="L505" s="230">
        <v>0</v>
      </c>
      <c r="M505" s="229"/>
      <c r="N505" s="8"/>
      <c r="O505" s="8"/>
      <c r="P505" s="8"/>
    </row>
    <row r="506" spans="1:16" ht="26.25" customHeight="1">
      <c r="A506" s="540">
        <v>5398000013</v>
      </c>
      <c r="B506" s="541"/>
      <c r="C506" s="538" t="s">
        <v>786</v>
      </c>
      <c r="D506" s="539"/>
      <c r="E506" s="230">
        <v>0</v>
      </c>
      <c r="F506" s="230">
        <v>0</v>
      </c>
      <c r="G506" s="230">
        <v>0</v>
      </c>
      <c r="H506" s="230">
        <v>0</v>
      </c>
      <c r="I506" s="267">
        <v>4557.42</v>
      </c>
      <c r="J506" s="267">
        <v>4557.42</v>
      </c>
      <c r="K506" s="230">
        <v>0</v>
      </c>
      <c r="L506" s="230">
        <v>0</v>
      </c>
      <c r="M506" s="229"/>
      <c r="N506" s="8"/>
      <c r="O506" s="8"/>
      <c r="P506" s="8"/>
    </row>
    <row r="507" spans="1:16" ht="39.75" customHeight="1">
      <c r="A507" s="540">
        <v>5398000014</v>
      </c>
      <c r="B507" s="541"/>
      <c r="C507" s="538" t="s">
        <v>787</v>
      </c>
      <c r="D507" s="539"/>
      <c r="E507" s="230">
        <v>0</v>
      </c>
      <c r="F507" s="230">
        <v>0</v>
      </c>
      <c r="G507" s="230">
        <v>0</v>
      </c>
      <c r="H507" s="230">
        <v>0</v>
      </c>
      <c r="I507" s="230">
        <v>339.84</v>
      </c>
      <c r="J507" s="230">
        <v>339.84</v>
      </c>
      <c r="K507" s="230">
        <v>0</v>
      </c>
      <c r="L507" s="230">
        <v>0</v>
      </c>
      <c r="M507" s="229"/>
      <c r="N507" s="8"/>
      <c r="O507" s="8"/>
      <c r="P507" s="8"/>
    </row>
    <row r="508" spans="1:16" ht="39.75" customHeight="1">
      <c r="A508" s="540">
        <v>5398000015</v>
      </c>
      <c r="B508" s="541"/>
      <c r="C508" s="538" t="s">
        <v>788</v>
      </c>
      <c r="D508" s="539"/>
      <c r="E508" s="230">
        <v>0</v>
      </c>
      <c r="F508" s="230">
        <v>0</v>
      </c>
      <c r="G508" s="230">
        <v>0</v>
      </c>
      <c r="H508" s="230">
        <v>0</v>
      </c>
      <c r="I508" s="230">
        <v>156</v>
      </c>
      <c r="J508" s="230">
        <v>156</v>
      </c>
      <c r="K508" s="230">
        <v>0</v>
      </c>
      <c r="L508" s="230">
        <v>0</v>
      </c>
      <c r="M508" s="229"/>
      <c r="N508" s="8"/>
      <c r="O508" s="8"/>
      <c r="P508" s="8"/>
    </row>
    <row r="509" spans="1:16" ht="52.5" customHeight="1">
      <c r="A509" s="540">
        <v>5398000016</v>
      </c>
      <c r="B509" s="541"/>
      <c r="C509" s="538" t="s">
        <v>789</v>
      </c>
      <c r="D509" s="539"/>
      <c r="E509" s="230">
        <v>0</v>
      </c>
      <c r="F509" s="230">
        <v>0</v>
      </c>
      <c r="G509" s="230">
        <v>0</v>
      </c>
      <c r="H509" s="230">
        <v>0</v>
      </c>
      <c r="I509" s="267">
        <v>1417.88</v>
      </c>
      <c r="J509" s="267">
        <v>1417.88</v>
      </c>
      <c r="K509" s="230">
        <v>0</v>
      </c>
      <c r="L509" s="230">
        <v>0</v>
      </c>
      <c r="M509" s="229"/>
      <c r="N509" s="8"/>
      <c r="O509" s="8"/>
      <c r="P509" s="8"/>
    </row>
    <row r="510" spans="1:16" ht="66" customHeight="1">
      <c r="A510" s="540">
        <v>5398000017</v>
      </c>
      <c r="B510" s="541"/>
      <c r="C510" s="538" t="s">
        <v>790</v>
      </c>
      <c r="D510" s="539"/>
      <c r="E510" s="230">
        <v>0</v>
      </c>
      <c r="F510" s="230">
        <v>0</v>
      </c>
      <c r="G510" s="230">
        <v>0</v>
      </c>
      <c r="H510" s="230">
        <v>0</v>
      </c>
      <c r="I510" s="230">
        <v>169.92</v>
      </c>
      <c r="J510" s="230">
        <v>169.92</v>
      </c>
      <c r="K510" s="230">
        <v>0</v>
      </c>
      <c r="L510" s="230">
        <v>0</v>
      </c>
      <c r="M510" s="229"/>
      <c r="N510" s="8"/>
      <c r="O510" s="8"/>
      <c r="P510" s="8"/>
    </row>
    <row r="511" spans="1:16" ht="39.75" customHeight="1">
      <c r="A511" s="540">
        <v>539802</v>
      </c>
      <c r="B511" s="541"/>
      <c r="C511" s="538" t="s">
        <v>791</v>
      </c>
      <c r="D511" s="539"/>
      <c r="E511" s="230">
        <v>0</v>
      </c>
      <c r="F511" s="230">
        <v>0</v>
      </c>
      <c r="G511" s="267">
        <v>1773.53</v>
      </c>
      <c r="H511" s="230">
        <v>612.46</v>
      </c>
      <c r="I511" s="267">
        <v>8545.44</v>
      </c>
      <c r="J511" s="267">
        <v>8545.44</v>
      </c>
      <c r="K511" s="230">
        <v>0</v>
      </c>
      <c r="L511" s="230">
        <v>0</v>
      </c>
      <c r="M511" s="229"/>
      <c r="N511" s="8"/>
      <c r="O511" s="8"/>
      <c r="P511" s="8"/>
    </row>
    <row r="512" spans="1:16" ht="26.25" customHeight="1">
      <c r="A512" s="540">
        <v>5398020000</v>
      </c>
      <c r="B512" s="541"/>
      <c r="C512" s="538" t="s">
        <v>1133</v>
      </c>
      <c r="D512" s="539"/>
      <c r="E512" s="230">
        <v>0</v>
      </c>
      <c r="F512" s="230">
        <v>0</v>
      </c>
      <c r="G512" s="267">
        <v>1773.53</v>
      </c>
      <c r="H512" s="230">
        <v>612.46</v>
      </c>
      <c r="I512" s="267">
        <v>8545.44</v>
      </c>
      <c r="J512" s="267">
        <v>8545.44</v>
      </c>
      <c r="K512" s="230">
        <v>0</v>
      </c>
      <c r="L512" s="230">
        <v>0</v>
      </c>
      <c r="M512" s="229"/>
      <c r="N512" s="8"/>
      <c r="O512" s="8"/>
      <c r="P512" s="8"/>
    </row>
    <row r="513" spans="1:16" ht="26.25" customHeight="1">
      <c r="A513" s="540">
        <v>539805</v>
      </c>
      <c r="B513" s="541"/>
      <c r="C513" s="538" t="s">
        <v>792</v>
      </c>
      <c r="D513" s="539"/>
      <c r="E513" s="230">
        <v>0</v>
      </c>
      <c r="F513" s="230">
        <v>0</v>
      </c>
      <c r="G513" s="267">
        <v>68647.18</v>
      </c>
      <c r="H513" s="267">
        <v>11601.36</v>
      </c>
      <c r="I513" s="267">
        <v>202322.33</v>
      </c>
      <c r="J513" s="267">
        <v>202322.33</v>
      </c>
      <c r="K513" s="230">
        <v>0</v>
      </c>
      <c r="L513" s="230">
        <v>0</v>
      </c>
      <c r="M513" s="229"/>
      <c r="N513" s="8"/>
      <c r="O513" s="8"/>
      <c r="P513" s="8"/>
    </row>
    <row r="514" spans="1:16" ht="26.25" customHeight="1">
      <c r="A514" s="540">
        <v>5398050000</v>
      </c>
      <c r="B514" s="541"/>
      <c r="C514" s="538" t="s">
        <v>792</v>
      </c>
      <c r="D514" s="539"/>
      <c r="E514" s="230">
        <v>0</v>
      </c>
      <c r="F514" s="230">
        <v>0</v>
      </c>
      <c r="G514" s="267">
        <v>68647.18</v>
      </c>
      <c r="H514" s="267">
        <v>11601.36</v>
      </c>
      <c r="I514" s="267">
        <v>202322.33</v>
      </c>
      <c r="J514" s="267">
        <v>202322.33</v>
      </c>
      <c r="K514" s="230">
        <v>0</v>
      </c>
      <c r="L514" s="230">
        <v>0</v>
      </c>
      <c r="M514" s="229"/>
      <c r="N514" s="8"/>
      <c r="O514" s="8"/>
      <c r="P514" s="8"/>
    </row>
    <row r="515" spans="1:16" ht="26.25" customHeight="1">
      <c r="A515" s="540">
        <v>539806</v>
      </c>
      <c r="B515" s="541"/>
      <c r="C515" s="538" t="s">
        <v>793</v>
      </c>
      <c r="D515" s="539"/>
      <c r="E515" s="230">
        <v>0</v>
      </c>
      <c r="F515" s="230">
        <v>0</v>
      </c>
      <c r="G515" s="267">
        <v>1500</v>
      </c>
      <c r="H515" s="230">
        <v>0</v>
      </c>
      <c r="I515" s="267">
        <v>1500</v>
      </c>
      <c r="J515" s="267">
        <v>1500</v>
      </c>
      <c r="K515" s="230">
        <v>0</v>
      </c>
      <c r="L515" s="230">
        <v>0</v>
      </c>
      <c r="M515" s="229"/>
      <c r="N515" s="8"/>
      <c r="O515" s="8"/>
      <c r="P515" s="8"/>
    </row>
    <row r="516" spans="1:16" ht="26.25" customHeight="1">
      <c r="A516" s="540">
        <v>5398060000</v>
      </c>
      <c r="B516" s="541"/>
      <c r="C516" s="538" t="s">
        <v>794</v>
      </c>
      <c r="D516" s="539"/>
      <c r="E516" s="230">
        <v>0</v>
      </c>
      <c r="F516" s="230">
        <v>0</v>
      </c>
      <c r="G516" s="267">
        <v>1500</v>
      </c>
      <c r="H516" s="230">
        <v>0</v>
      </c>
      <c r="I516" s="267">
        <v>1500</v>
      </c>
      <c r="J516" s="267">
        <v>1500</v>
      </c>
      <c r="K516" s="230">
        <v>0</v>
      </c>
      <c r="L516" s="230">
        <v>0</v>
      </c>
      <c r="M516" s="229"/>
      <c r="N516" s="8"/>
      <c r="O516" s="8"/>
      <c r="P516" s="8"/>
    </row>
    <row r="517" spans="1:16" ht="26.25" customHeight="1">
      <c r="A517" s="540">
        <v>539807</v>
      </c>
      <c r="B517" s="541"/>
      <c r="C517" s="538" t="s">
        <v>795</v>
      </c>
      <c r="D517" s="539"/>
      <c r="E517" s="230">
        <v>0</v>
      </c>
      <c r="F517" s="230">
        <v>0</v>
      </c>
      <c r="G517" s="267">
        <v>123588.72</v>
      </c>
      <c r="H517" s="230">
        <v>0</v>
      </c>
      <c r="I517" s="267">
        <v>206133.74</v>
      </c>
      <c r="J517" s="267">
        <v>206133.74</v>
      </c>
      <c r="K517" s="230">
        <v>0</v>
      </c>
      <c r="L517" s="230">
        <v>0</v>
      </c>
      <c r="M517" s="229"/>
      <c r="N517" s="8"/>
      <c r="O517" s="8"/>
      <c r="P517" s="8"/>
    </row>
    <row r="518" spans="1:16" ht="26.25" customHeight="1">
      <c r="A518" s="540">
        <v>5398070000</v>
      </c>
      <c r="B518" s="541"/>
      <c r="C518" s="538" t="s">
        <v>795</v>
      </c>
      <c r="D518" s="539"/>
      <c r="E518" s="230">
        <v>0</v>
      </c>
      <c r="F518" s="230">
        <v>0</v>
      </c>
      <c r="G518" s="267">
        <v>123588.72</v>
      </c>
      <c r="H518" s="230">
        <v>0</v>
      </c>
      <c r="I518" s="267">
        <v>206133.74</v>
      </c>
      <c r="J518" s="267">
        <v>206133.74</v>
      </c>
      <c r="K518" s="230">
        <v>0</v>
      </c>
      <c r="L518" s="230">
        <v>0</v>
      </c>
      <c r="M518" s="229"/>
      <c r="N518" s="8"/>
      <c r="O518" s="8"/>
      <c r="P518" s="8"/>
    </row>
    <row r="519" spans="1:16" ht="52.5" customHeight="1">
      <c r="A519" s="540">
        <v>539809</v>
      </c>
      <c r="B519" s="541"/>
      <c r="C519" s="538" t="s">
        <v>796</v>
      </c>
      <c r="D519" s="539"/>
      <c r="E519" s="230">
        <v>0</v>
      </c>
      <c r="F519" s="230">
        <v>0</v>
      </c>
      <c r="G519" s="267">
        <v>1060.52</v>
      </c>
      <c r="H519" s="230">
        <v>526.33</v>
      </c>
      <c r="I519" s="267">
        <v>2966.88</v>
      </c>
      <c r="J519" s="267">
        <v>2966.88</v>
      </c>
      <c r="K519" s="230">
        <v>0</v>
      </c>
      <c r="L519" s="230">
        <v>0</v>
      </c>
      <c r="M519" s="229"/>
      <c r="N519" s="8"/>
      <c r="O519" s="8"/>
      <c r="P519" s="8"/>
    </row>
    <row r="520" spans="1:16" ht="78.75" customHeight="1">
      <c r="A520" s="540">
        <v>5398092100</v>
      </c>
      <c r="B520" s="541"/>
      <c r="C520" s="538" t="s">
        <v>797</v>
      </c>
      <c r="D520" s="539"/>
      <c r="E520" s="230">
        <v>0</v>
      </c>
      <c r="F520" s="230">
        <v>0</v>
      </c>
      <c r="G520" s="267">
        <v>1060.52</v>
      </c>
      <c r="H520" s="230">
        <v>526.33</v>
      </c>
      <c r="I520" s="267">
        <v>2966.88</v>
      </c>
      <c r="J520" s="267">
        <v>2966.88</v>
      </c>
      <c r="K520" s="230">
        <v>0</v>
      </c>
      <c r="L520" s="230">
        <v>0</v>
      </c>
      <c r="M520" s="229"/>
      <c r="N520" s="8"/>
      <c r="O520" s="8"/>
      <c r="P520" s="8"/>
    </row>
    <row r="521" spans="1:16" ht="26.25" customHeight="1">
      <c r="A521" s="540">
        <v>54</v>
      </c>
      <c r="B521" s="541"/>
      <c r="C521" s="538" t="s">
        <v>798</v>
      </c>
      <c r="D521" s="539"/>
      <c r="E521" s="230">
        <v>0</v>
      </c>
      <c r="F521" s="267">
        <v>33153.74</v>
      </c>
      <c r="G521" s="267">
        <v>16103.07</v>
      </c>
      <c r="H521" s="267">
        <v>26518.36</v>
      </c>
      <c r="I521" s="267">
        <v>214971.66</v>
      </c>
      <c r="J521" s="267">
        <v>240759.02</v>
      </c>
      <c r="K521" s="230">
        <v>0</v>
      </c>
      <c r="L521" s="267">
        <v>25787.36</v>
      </c>
      <c r="M521" s="229"/>
      <c r="N521" s="8"/>
      <c r="O521" s="8"/>
      <c r="P521" s="8"/>
    </row>
    <row r="522" spans="1:16" ht="39.75" customHeight="1">
      <c r="A522" s="540">
        <v>5403</v>
      </c>
      <c r="B522" s="541"/>
      <c r="C522" s="538" t="s">
        <v>799</v>
      </c>
      <c r="D522" s="539"/>
      <c r="E522" s="230">
        <v>0</v>
      </c>
      <c r="F522" s="267">
        <v>33147.54</v>
      </c>
      <c r="G522" s="267">
        <v>15366.15</v>
      </c>
      <c r="H522" s="267">
        <v>25783.91</v>
      </c>
      <c r="I522" s="267">
        <v>214002.84</v>
      </c>
      <c r="J522" s="267">
        <v>239786.75</v>
      </c>
      <c r="K522" s="230">
        <v>0</v>
      </c>
      <c r="L522" s="267">
        <v>25783.91</v>
      </c>
      <c r="M522" s="229"/>
      <c r="N522" s="8"/>
      <c r="O522" s="8"/>
      <c r="P522" s="8"/>
    </row>
    <row r="523" spans="1:16" ht="39.75" customHeight="1">
      <c r="A523" s="540">
        <v>540300</v>
      </c>
      <c r="B523" s="541"/>
      <c r="C523" s="538" t="s">
        <v>800</v>
      </c>
      <c r="D523" s="539"/>
      <c r="E523" s="230">
        <v>0</v>
      </c>
      <c r="F523" s="267">
        <v>33147.54</v>
      </c>
      <c r="G523" s="267">
        <v>15366.15</v>
      </c>
      <c r="H523" s="267">
        <v>25783.91</v>
      </c>
      <c r="I523" s="267">
        <v>214002.84</v>
      </c>
      <c r="J523" s="267">
        <v>239786.75</v>
      </c>
      <c r="K523" s="230">
        <v>0</v>
      </c>
      <c r="L523" s="267">
        <v>25783.91</v>
      </c>
      <c r="M523" s="229"/>
      <c r="N523" s="8"/>
      <c r="O523" s="8"/>
      <c r="P523" s="8"/>
    </row>
    <row r="524" spans="1:16" ht="52.5" customHeight="1">
      <c r="A524" s="540">
        <v>5403000001</v>
      </c>
      <c r="B524" s="541"/>
      <c r="C524" s="538" t="s">
        <v>801</v>
      </c>
      <c r="D524" s="539"/>
      <c r="E524" s="230">
        <v>0</v>
      </c>
      <c r="F524" s="267">
        <v>10458.64</v>
      </c>
      <c r="G524" s="267">
        <v>7695.58</v>
      </c>
      <c r="H524" s="267">
        <v>9618.39</v>
      </c>
      <c r="I524" s="267">
        <v>72929.82</v>
      </c>
      <c r="J524" s="267">
        <v>82548.21</v>
      </c>
      <c r="K524" s="230">
        <v>0</v>
      </c>
      <c r="L524" s="267">
        <v>9618.39</v>
      </c>
      <c r="M524" s="229"/>
      <c r="N524" s="8"/>
      <c r="O524" s="8"/>
      <c r="P524" s="8"/>
    </row>
    <row r="525" spans="1:16" ht="39.75" customHeight="1">
      <c r="A525" s="540">
        <v>5403000002</v>
      </c>
      <c r="B525" s="541"/>
      <c r="C525" s="538" t="s">
        <v>802</v>
      </c>
      <c r="D525" s="539"/>
      <c r="E525" s="230">
        <v>0</v>
      </c>
      <c r="F525" s="230">
        <v>0</v>
      </c>
      <c r="G525" s="230">
        <v>0</v>
      </c>
      <c r="H525" s="267">
        <v>1149.2</v>
      </c>
      <c r="I525" s="267">
        <v>2632.92</v>
      </c>
      <c r="J525" s="267">
        <v>3782.12</v>
      </c>
      <c r="K525" s="230">
        <v>0</v>
      </c>
      <c r="L525" s="267">
        <v>1149.2</v>
      </c>
      <c r="M525" s="229"/>
      <c r="N525" s="8"/>
      <c r="O525" s="8"/>
      <c r="P525" s="8"/>
    </row>
    <row r="526" spans="1:16" ht="39.75" customHeight="1">
      <c r="A526" s="540">
        <v>5403000003</v>
      </c>
      <c r="B526" s="541"/>
      <c r="C526" s="538" t="s">
        <v>803</v>
      </c>
      <c r="D526" s="539"/>
      <c r="E526" s="230">
        <v>0</v>
      </c>
      <c r="F526" s="267">
        <v>22688.9</v>
      </c>
      <c r="G526" s="267">
        <v>7670.57</v>
      </c>
      <c r="H526" s="267">
        <v>15016.32</v>
      </c>
      <c r="I526" s="267">
        <v>138440.1</v>
      </c>
      <c r="J526" s="267">
        <v>153456.42</v>
      </c>
      <c r="K526" s="230">
        <v>0</v>
      </c>
      <c r="L526" s="267">
        <v>15016.32</v>
      </c>
      <c r="M526" s="229"/>
      <c r="N526" s="8"/>
      <c r="O526" s="8"/>
      <c r="P526" s="8"/>
    </row>
    <row r="527" spans="1:16" ht="52.5" customHeight="1">
      <c r="A527" s="540">
        <v>5405</v>
      </c>
      <c r="B527" s="541"/>
      <c r="C527" s="538" t="s">
        <v>804</v>
      </c>
      <c r="D527" s="539"/>
      <c r="E527" s="230">
        <v>0</v>
      </c>
      <c r="F527" s="230">
        <v>0</v>
      </c>
      <c r="G527" s="230">
        <v>731</v>
      </c>
      <c r="H527" s="230">
        <v>731</v>
      </c>
      <c r="I527" s="230">
        <v>908</v>
      </c>
      <c r="J527" s="230">
        <v>908</v>
      </c>
      <c r="K527" s="230">
        <v>0</v>
      </c>
      <c r="L527" s="230">
        <v>0</v>
      </c>
      <c r="M527" s="229"/>
      <c r="N527" s="8"/>
      <c r="O527" s="8"/>
      <c r="P527" s="8"/>
    </row>
    <row r="528" spans="1:16" ht="26.25" customHeight="1">
      <c r="A528" s="540">
        <v>540500</v>
      </c>
      <c r="B528" s="541"/>
      <c r="C528" s="538" t="s">
        <v>805</v>
      </c>
      <c r="D528" s="539"/>
      <c r="E528" s="230">
        <v>0</v>
      </c>
      <c r="F528" s="230">
        <v>0</v>
      </c>
      <c r="G528" s="230">
        <v>731</v>
      </c>
      <c r="H528" s="230">
        <v>731</v>
      </c>
      <c r="I528" s="230">
        <v>908</v>
      </c>
      <c r="J528" s="230">
        <v>908</v>
      </c>
      <c r="K528" s="230">
        <v>0</v>
      </c>
      <c r="L528" s="230">
        <v>0</v>
      </c>
      <c r="M528" s="229"/>
      <c r="N528" s="8"/>
      <c r="O528" s="8"/>
      <c r="P528" s="8"/>
    </row>
    <row r="529" spans="1:16" ht="39.75" customHeight="1">
      <c r="A529" s="540">
        <v>5405000001</v>
      </c>
      <c r="B529" s="541"/>
      <c r="C529" s="538" t="s">
        <v>806</v>
      </c>
      <c r="D529" s="539"/>
      <c r="E529" s="230">
        <v>0</v>
      </c>
      <c r="F529" s="230">
        <v>0</v>
      </c>
      <c r="G529" s="230">
        <v>731</v>
      </c>
      <c r="H529" s="230">
        <v>731</v>
      </c>
      <c r="I529" s="230">
        <v>908</v>
      </c>
      <c r="J529" s="230">
        <v>908</v>
      </c>
      <c r="K529" s="230">
        <v>0</v>
      </c>
      <c r="L529" s="230">
        <v>0</v>
      </c>
      <c r="M529" s="229"/>
      <c r="N529" s="8"/>
      <c r="O529" s="8"/>
      <c r="P529" s="8"/>
    </row>
    <row r="530" spans="1:16" ht="26.25" customHeight="1">
      <c r="A530" s="540">
        <v>5409</v>
      </c>
      <c r="B530" s="541"/>
      <c r="C530" s="538" t="s">
        <v>807</v>
      </c>
      <c r="D530" s="539"/>
      <c r="E530" s="230">
        <v>0</v>
      </c>
      <c r="F530" s="230">
        <v>6.2</v>
      </c>
      <c r="G530" s="230">
        <v>5.92</v>
      </c>
      <c r="H530" s="230">
        <v>3.45</v>
      </c>
      <c r="I530" s="230">
        <v>60.82</v>
      </c>
      <c r="J530" s="230">
        <v>64.27</v>
      </c>
      <c r="K530" s="230">
        <v>0</v>
      </c>
      <c r="L530" s="230">
        <v>3.45</v>
      </c>
      <c r="M530" s="229"/>
      <c r="N530" s="8"/>
      <c r="O530" s="8"/>
      <c r="P530" s="8"/>
    </row>
    <row r="531" spans="1:16" ht="52.5" customHeight="1">
      <c r="A531" s="540">
        <v>540905</v>
      </c>
      <c r="B531" s="541"/>
      <c r="C531" s="538" t="s">
        <v>808</v>
      </c>
      <c r="D531" s="539"/>
      <c r="E531" s="230">
        <v>0</v>
      </c>
      <c r="F531" s="230">
        <v>6.2</v>
      </c>
      <c r="G531" s="230">
        <v>5.92</v>
      </c>
      <c r="H531" s="230">
        <v>3.45</v>
      </c>
      <c r="I531" s="230">
        <v>60.82</v>
      </c>
      <c r="J531" s="230">
        <v>64.27</v>
      </c>
      <c r="K531" s="230">
        <v>0</v>
      </c>
      <c r="L531" s="230">
        <v>3.45</v>
      </c>
      <c r="M531" s="229"/>
      <c r="N531" s="8"/>
      <c r="O531" s="8"/>
      <c r="P531" s="8"/>
    </row>
    <row r="532" spans="1:16" ht="66" customHeight="1">
      <c r="A532" s="540">
        <v>5409050001</v>
      </c>
      <c r="B532" s="541"/>
      <c r="C532" s="538" t="s">
        <v>809</v>
      </c>
      <c r="D532" s="539"/>
      <c r="E532" s="230">
        <v>0</v>
      </c>
      <c r="F532" s="230">
        <v>6.2</v>
      </c>
      <c r="G532" s="230">
        <v>5.92</v>
      </c>
      <c r="H532" s="230">
        <v>3.45</v>
      </c>
      <c r="I532" s="230">
        <v>60.82</v>
      </c>
      <c r="J532" s="230">
        <v>64.27</v>
      </c>
      <c r="K532" s="230">
        <v>0</v>
      </c>
      <c r="L532" s="230">
        <v>3.45</v>
      </c>
      <c r="M532" s="229"/>
      <c r="N532" s="8"/>
      <c r="O532" s="8"/>
      <c r="P532" s="8"/>
    </row>
    <row r="533" spans="1:16" ht="26.25" customHeight="1">
      <c r="A533" s="540">
        <v>55</v>
      </c>
      <c r="B533" s="541"/>
      <c r="C533" s="538" t="s">
        <v>810</v>
      </c>
      <c r="D533" s="539"/>
      <c r="E533" s="230">
        <v>666.77</v>
      </c>
      <c r="F533" s="267">
        <v>79874.01</v>
      </c>
      <c r="G533" s="267">
        <v>102805.64</v>
      </c>
      <c r="H533" s="267">
        <v>457413.27</v>
      </c>
      <c r="I533" s="267">
        <v>818183.19</v>
      </c>
      <c r="J533" s="267">
        <v>1275596.46</v>
      </c>
      <c r="K533" s="230">
        <v>0</v>
      </c>
      <c r="L533" s="267">
        <v>457413.27</v>
      </c>
      <c r="M533" s="229"/>
      <c r="N533" s="8"/>
      <c r="O533" s="8"/>
      <c r="P533" s="8"/>
    </row>
    <row r="534" spans="1:16" ht="66" customHeight="1">
      <c r="A534" s="540">
        <v>5500</v>
      </c>
      <c r="B534" s="541"/>
      <c r="C534" s="538" t="s">
        <v>811</v>
      </c>
      <c r="D534" s="539"/>
      <c r="E534" s="230">
        <v>0</v>
      </c>
      <c r="F534" s="267">
        <v>59053.44</v>
      </c>
      <c r="G534" s="267">
        <v>63548.54</v>
      </c>
      <c r="H534" s="267">
        <v>77488.4</v>
      </c>
      <c r="I534" s="267">
        <v>525003.73</v>
      </c>
      <c r="J534" s="267">
        <v>602492.13</v>
      </c>
      <c r="K534" s="230">
        <v>0</v>
      </c>
      <c r="L534" s="267">
        <v>77488.4</v>
      </c>
      <c r="M534" s="229"/>
      <c r="N534" s="8"/>
      <c r="O534" s="8"/>
      <c r="P534" s="8"/>
    </row>
    <row r="535" spans="1:16" ht="39.75" customHeight="1">
      <c r="A535" s="540">
        <v>550000</v>
      </c>
      <c r="B535" s="541"/>
      <c r="C535" s="538" t="s">
        <v>812</v>
      </c>
      <c r="D535" s="539"/>
      <c r="E535" s="230">
        <v>0</v>
      </c>
      <c r="F535" s="267">
        <v>33980.81</v>
      </c>
      <c r="G535" s="267">
        <v>43448.07</v>
      </c>
      <c r="H535" s="267">
        <v>41777.14</v>
      </c>
      <c r="I535" s="267">
        <v>272080.57</v>
      </c>
      <c r="J535" s="267">
        <v>313857.71</v>
      </c>
      <c r="K535" s="230">
        <v>0</v>
      </c>
      <c r="L535" s="267">
        <v>41777.14</v>
      </c>
      <c r="M535" s="229"/>
      <c r="N535" s="8"/>
      <c r="O535" s="8"/>
      <c r="P535" s="8"/>
    </row>
    <row r="536" spans="1:16" ht="26.25" customHeight="1">
      <c r="A536" s="540">
        <v>5500000000</v>
      </c>
      <c r="B536" s="541"/>
      <c r="C536" s="538" t="s">
        <v>813</v>
      </c>
      <c r="D536" s="539"/>
      <c r="E536" s="230">
        <v>0</v>
      </c>
      <c r="F536" s="267">
        <v>16343.54</v>
      </c>
      <c r="G536" s="267">
        <v>17305.58</v>
      </c>
      <c r="H536" s="267">
        <v>16804.89</v>
      </c>
      <c r="I536" s="267">
        <v>110979.76</v>
      </c>
      <c r="J536" s="267">
        <v>127784.65</v>
      </c>
      <c r="K536" s="230">
        <v>0</v>
      </c>
      <c r="L536" s="267">
        <v>16804.89</v>
      </c>
      <c r="M536" s="229"/>
      <c r="N536" s="8"/>
      <c r="O536" s="8"/>
      <c r="P536" s="8"/>
    </row>
    <row r="537" spans="1:16" ht="92.25" customHeight="1">
      <c r="A537" s="540">
        <v>5500000001</v>
      </c>
      <c r="B537" s="541"/>
      <c r="C537" s="538" t="s">
        <v>814</v>
      </c>
      <c r="D537" s="539"/>
      <c r="E537" s="230">
        <v>0</v>
      </c>
      <c r="F537" s="267">
        <v>17637.27</v>
      </c>
      <c r="G537" s="267">
        <v>26142.49</v>
      </c>
      <c r="H537" s="267">
        <v>24972.25</v>
      </c>
      <c r="I537" s="267">
        <v>161100.81</v>
      </c>
      <c r="J537" s="267">
        <v>186073.06</v>
      </c>
      <c r="K537" s="230">
        <v>0</v>
      </c>
      <c r="L537" s="267">
        <v>24972.25</v>
      </c>
      <c r="M537" s="229"/>
      <c r="N537" s="8"/>
      <c r="O537" s="8"/>
      <c r="P537" s="8"/>
    </row>
    <row r="538" spans="1:16" ht="39.75" customHeight="1">
      <c r="A538" s="540">
        <v>550001</v>
      </c>
      <c r="B538" s="541"/>
      <c r="C538" s="538" t="s">
        <v>188</v>
      </c>
      <c r="D538" s="539"/>
      <c r="E538" s="230">
        <v>0</v>
      </c>
      <c r="F538" s="267">
        <v>24955.63</v>
      </c>
      <c r="G538" s="267">
        <v>19906.43</v>
      </c>
      <c r="H538" s="267">
        <v>35711.26</v>
      </c>
      <c r="I538" s="267">
        <v>252476.76</v>
      </c>
      <c r="J538" s="267">
        <v>288188.02</v>
      </c>
      <c r="K538" s="230">
        <v>0</v>
      </c>
      <c r="L538" s="267">
        <v>35711.26</v>
      </c>
      <c r="M538" s="229"/>
      <c r="N538" s="8"/>
      <c r="O538" s="8"/>
      <c r="P538" s="8"/>
    </row>
    <row r="539" spans="1:16" ht="39.75" customHeight="1">
      <c r="A539" s="540">
        <v>5500010000</v>
      </c>
      <c r="B539" s="541"/>
      <c r="C539" s="538" t="s">
        <v>815</v>
      </c>
      <c r="D539" s="539"/>
      <c r="E539" s="230">
        <v>0</v>
      </c>
      <c r="F539" s="267">
        <v>10400.19</v>
      </c>
      <c r="G539" s="267">
        <v>8315.69</v>
      </c>
      <c r="H539" s="267">
        <v>14898.58</v>
      </c>
      <c r="I539" s="267">
        <v>105589.08</v>
      </c>
      <c r="J539" s="267">
        <v>120487.66</v>
      </c>
      <c r="K539" s="230">
        <v>0</v>
      </c>
      <c r="L539" s="267">
        <v>14898.58</v>
      </c>
      <c r="M539" s="229"/>
      <c r="N539" s="8"/>
      <c r="O539" s="8"/>
      <c r="P539" s="8"/>
    </row>
    <row r="540" spans="1:16" ht="78.75" customHeight="1">
      <c r="A540" s="540">
        <v>5500010001</v>
      </c>
      <c r="B540" s="541"/>
      <c r="C540" s="538" t="s">
        <v>816</v>
      </c>
      <c r="D540" s="539"/>
      <c r="E540" s="230">
        <v>0</v>
      </c>
      <c r="F540" s="267">
        <v>14555.44</v>
      </c>
      <c r="G540" s="267">
        <v>11590.74</v>
      </c>
      <c r="H540" s="267">
        <v>20812.68</v>
      </c>
      <c r="I540" s="267">
        <v>146887.68</v>
      </c>
      <c r="J540" s="267">
        <v>167700.36</v>
      </c>
      <c r="K540" s="230">
        <v>0</v>
      </c>
      <c r="L540" s="267">
        <v>20812.68</v>
      </c>
      <c r="M540" s="229"/>
      <c r="N540" s="8"/>
      <c r="O540" s="8"/>
      <c r="P540" s="8"/>
    </row>
    <row r="541" spans="1:16" ht="78.75" customHeight="1">
      <c r="A541" s="540">
        <v>550011</v>
      </c>
      <c r="B541" s="541"/>
      <c r="C541" s="538" t="s">
        <v>817</v>
      </c>
      <c r="D541" s="539"/>
      <c r="E541" s="230">
        <v>0</v>
      </c>
      <c r="F541" s="230">
        <v>117</v>
      </c>
      <c r="G541" s="230">
        <v>194.04</v>
      </c>
      <c r="H541" s="230">
        <v>0</v>
      </c>
      <c r="I541" s="230">
        <v>446.4</v>
      </c>
      <c r="J541" s="230">
        <v>446.4</v>
      </c>
      <c r="K541" s="230">
        <v>0</v>
      </c>
      <c r="L541" s="230">
        <v>0</v>
      </c>
      <c r="M541" s="229"/>
      <c r="N541" s="8"/>
      <c r="O541" s="8"/>
      <c r="P541" s="8"/>
    </row>
    <row r="542" spans="1:16" ht="26.25" customHeight="1">
      <c r="A542" s="540">
        <v>5500110000</v>
      </c>
      <c r="B542" s="541"/>
      <c r="C542" s="538" t="s">
        <v>817</v>
      </c>
      <c r="D542" s="539"/>
      <c r="E542" s="230">
        <v>0</v>
      </c>
      <c r="F542" s="230">
        <v>117</v>
      </c>
      <c r="G542" s="230">
        <v>194.04</v>
      </c>
      <c r="H542" s="230">
        <v>0</v>
      </c>
      <c r="I542" s="230">
        <v>446.4</v>
      </c>
      <c r="J542" s="230">
        <v>446.4</v>
      </c>
      <c r="K542" s="230">
        <v>0</v>
      </c>
      <c r="L542" s="230">
        <v>0</v>
      </c>
      <c r="M542" s="229"/>
      <c r="N542" s="8"/>
      <c r="O542" s="8"/>
      <c r="P542" s="8"/>
    </row>
    <row r="543" spans="1:16" ht="52.5" customHeight="1">
      <c r="A543" s="540">
        <v>5502</v>
      </c>
      <c r="B543" s="541"/>
      <c r="C543" s="538" t="s">
        <v>818</v>
      </c>
      <c r="D543" s="539"/>
      <c r="E543" s="230">
        <v>666.77</v>
      </c>
      <c r="F543" s="267">
        <v>18764.43</v>
      </c>
      <c r="G543" s="267">
        <v>33374.42</v>
      </c>
      <c r="H543" s="267">
        <v>318177.4</v>
      </c>
      <c r="I543" s="267">
        <v>256449.43</v>
      </c>
      <c r="J543" s="267">
        <v>574626.83</v>
      </c>
      <c r="K543" s="230">
        <v>0</v>
      </c>
      <c r="L543" s="267">
        <v>318177.4</v>
      </c>
      <c r="M543" s="229"/>
      <c r="N543" s="8"/>
      <c r="O543" s="8"/>
      <c r="P543" s="8"/>
    </row>
    <row r="544" spans="1:16" ht="52.5" customHeight="1">
      <c r="A544" s="540">
        <v>550200</v>
      </c>
      <c r="B544" s="541"/>
      <c r="C544" s="538" t="s">
        <v>819</v>
      </c>
      <c r="D544" s="539"/>
      <c r="E544" s="230">
        <v>666.77</v>
      </c>
      <c r="F544" s="267">
        <v>2516.52</v>
      </c>
      <c r="G544" s="267">
        <v>1045.98</v>
      </c>
      <c r="H544" s="267">
        <v>1508.29</v>
      </c>
      <c r="I544" s="267">
        <v>14645.79</v>
      </c>
      <c r="J544" s="267">
        <v>16154.08</v>
      </c>
      <c r="K544" s="230">
        <v>0</v>
      </c>
      <c r="L544" s="267">
        <v>1508.29</v>
      </c>
      <c r="M544" s="229"/>
      <c r="N544" s="8"/>
      <c r="O544" s="8"/>
      <c r="P544" s="8"/>
    </row>
    <row r="545" spans="1:16" ht="52.5" customHeight="1">
      <c r="A545" s="540">
        <v>5502000000</v>
      </c>
      <c r="B545" s="541"/>
      <c r="C545" s="538" t="s">
        <v>819</v>
      </c>
      <c r="D545" s="539"/>
      <c r="E545" s="230">
        <v>0</v>
      </c>
      <c r="F545" s="230">
        <v>247.62</v>
      </c>
      <c r="G545" s="230">
        <v>278.93</v>
      </c>
      <c r="H545" s="230">
        <v>6.65</v>
      </c>
      <c r="I545" s="230">
        <v>538.5</v>
      </c>
      <c r="J545" s="230">
        <v>545.15</v>
      </c>
      <c r="K545" s="230">
        <v>0</v>
      </c>
      <c r="L545" s="230">
        <v>6.65</v>
      </c>
      <c r="M545" s="229"/>
      <c r="N545" s="8"/>
      <c r="O545" s="8"/>
      <c r="P545" s="8"/>
    </row>
    <row r="546" spans="1:16" ht="52.5" customHeight="1">
      <c r="A546" s="540">
        <v>5502000001</v>
      </c>
      <c r="B546" s="541"/>
      <c r="C546" s="538" t="s">
        <v>820</v>
      </c>
      <c r="D546" s="539"/>
      <c r="E546" s="230">
        <v>666.77</v>
      </c>
      <c r="F546" s="267">
        <v>2268.9</v>
      </c>
      <c r="G546" s="230">
        <v>767.05</v>
      </c>
      <c r="H546" s="267">
        <v>1501.64</v>
      </c>
      <c r="I546" s="267">
        <v>14107.29</v>
      </c>
      <c r="J546" s="267">
        <v>15608.93</v>
      </c>
      <c r="K546" s="230">
        <v>0</v>
      </c>
      <c r="L546" s="267">
        <v>1501.64</v>
      </c>
      <c r="M546" s="229"/>
      <c r="N546" s="8"/>
      <c r="O546" s="8"/>
      <c r="P546" s="8"/>
    </row>
    <row r="547" spans="1:16" ht="66" customHeight="1">
      <c r="A547" s="540">
        <v>550206</v>
      </c>
      <c r="B547" s="541"/>
      <c r="C547" s="538" t="s">
        <v>821</v>
      </c>
      <c r="D547" s="539"/>
      <c r="E547" s="230">
        <v>0</v>
      </c>
      <c r="F547" s="230">
        <v>108.68</v>
      </c>
      <c r="G547" s="230">
        <v>43.47</v>
      </c>
      <c r="H547" s="230">
        <v>164.53</v>
      </c>
      <c r="I547" s="230">
        <v>907.7</v>
      </c>
      <c r="J547" s="267">
        <v>1072.23</v>
      </c>
      <c r="K547" s="230">
        <v>0</v>
      </c>
      <c r="L547" s="230">
        <v>164.53</v>
      </c>
      <c r="M547" s="229"/>
      <c r="N547" s="8"/>
      <c r="O547" s="8"/>
      <c r="P547" s="8"/>
    </row>
    <row r="548" spans="1:16" ht="66" customHeight="1">
      <c r="A548" s="540">
        <v>5502060000</v>
      </c>
      <c r="B548" s="541"/>
      <c r="C548" s="538" t="s">
        <v>822</v>
      </c>
      <c r="D548" s="539"/>
      <c r="E548" s="230">
        <v>0</v>
      </c>
      <c r="F548" s="230">
        <v>108.68</v>
      </c>
      <c r="G548" s="230">
        <v>43.47</v>
      </c>
      <c r="H548" s="230">
        <v>164.53</v>
      </c>
      <c r="I548" s="230">
        <v>907.7</v>
      </c>
      <c r="J548" s="267">
        <v>1072.23</v>
      </c>
      <c r="K548" s="230">
        <v>0</v>
      </c>
      <c r="L548" s="230">
        <v>164.53</v>
      </c>
      <c r="M548" s="229"/>
      <c r="N548" s="8"/>
      <c r="O548" s="8"/>
      <c r="P548" s="8"/>
    </row>
    <row r="549" spans="1:16" ht="66" customHeight="1">
      <c r="A549" s="540">
        <v>550209</v>
      </c>
      <c r="B549" s="541"/>
      <c r="C549" s="538" t="s">
        <v>823</v>
      </c>
      <c r="D549" s="539"/>
      <c r="E549" s="230">
        <v>0</v>
      </c>
      <c r="F549" s="230">
        <v>269.46</v>
      </c>
      <c r="G549" s="230">
        <v>216.71</v>
      </c>
      <c r="H549" s="230">
        <v>140.65</v>
      </c>
      <c r="I549" s="267">
        <v>2598.24</v>
      </c>
      <c r="J549" s="267">
        <v>2738.89</v>
      </c>
      <c r="K549" s="230">
        <v>0</v>
      </c>
      <c r="L549" s="230">
        <v>140.65</v>
      </c>
      <c r="M549" s="229"/>
      <c r="N549" s="8"/>
      <c r="O549" s="8"/>
      <c r="P549" s="8"/>
    </row>
    <row r="550" spans="1:16" ht="66" customHeight="1">
      <c r="A550" s="540">
        <v>5502090001</v>
      </c>
      <c r="B550" s="541"/>
      <c r="C550" s="538" t="s">
        <v>824</v>
      </c>
      <c r="D550" s="539"/>
      <c r="E550" s="230">
        <v>0</v>
      </c>
      <c r="F550" s="230">
        <v>269.46</v>
      </c>
      <c r="G550" s="230">
        <v>216.71</v>
      </c>
      <c r="H550" s="230">
        <v>140.65</v>
      </c>
      <c r="I550" s="267">
        <v>2598.24</v>
      </c>
      <c r="J550" s="267">
        <v>2738.89</v>
      </c>
      <c r="K550" s="230">
        <v>0</v>
      </c>
      <c r="L550" s="230">
        <v>140.65</v>
      </c>
      <c r="M550" s="229"/>
      <c r="N550" s="8"/>
      <c r="O550" s="8"/>
      <c r="P550" s="8"/>
    </row>
    <row r="551" spans="1:16" ht="66" customHeight="1">
      <c r="A551" s="540">
        <v>550210</v>
      </c>
      <c r="B551" s="541"/>
      <c r="C551" s="538" t="s">
        <v>825</v>
      </c>
      <c r="D551" s="539"/>
      <c r="E551" s="230">
        <v>0</v>
      </c>
      <c r="F551" s="267">
        <v>10445.94</v>
      </c>
      <c r="G551" s="267">
        <v>28583.39</v>
      </c>
      <c r="H551" s="267">
        <v>309746.91</v>
      </c>
      <c r="I551" s="267">
        <v>185770.39</v>
      </c>
      <c r="J551" s="267">
        <v>495517.3</v>
      </c>
      <c r="K551" s="230">
        <v>0</v>
      </c>
      <c r="L551" s="267">
        <v>309746.91</v>
      </c>
      <c r="M551" s="229"/>
      <c r="N551" s="8"/>
      <c r="O551" s="8"/>
      <c r="P551" s="8"/>
    </row>
    <row r="552" spans="1:16" ht="66" customHeight="1">
      <c r="A552" s="540">
        <v>5502100001</v>
      </c>
      <c r="B552" s="541"/>
      <c r="C552" s="538" t="s">
        <v>825</v>
      </c>
      <c r="D552" s="539"/>
      <c r="E552" s="230">
        <v>0</v>
      </c>
      <c r="F552" s="267">
        <v>10445.94</v>
      </c>
      <c r="G552" s="267">
        <v>28583.39</v>
      </c>
      <c r="H552" s="267">
        <v>309746.91</v>
      </c>
      <c r="I552" s="267">
        <v>185770.39</v>
      </c>
      <c r="J552" s="267">
        <v>495517.3</v>
      </c>
      <c r="K552" s="230">
        <v>0</v>
      </c>
      <c r="L552" s="267">
        <v>309746.91</v>
      </c>
      <c r="M552" s="229"/>
      <c r="N552" s="8"/>
      <c r="O552" s="8"/>
      <c r="P552" s="8"/>
    </row>
    <row r="553" spans="1:16" ht="78.75" customHeight="1">
      <c r="A553" s="540">
        <v>550212</v>
      </c>
      <c r="B553" s="541"/>
      <c r="C553" s="538" t="s">
        <v>826</v>
      </c>
      <c r="D553" s="539"/>
      <c r="E553" s="230">
        <v>0</v>
      </c>
      <c r="F553" s="267">
        <v>5423.83</v>
      </c>
      <c r="G553" s="267">
        <v>3484.87</v>
      </c>
      <c r="H553" s="267">
        <v>6617.02</v>
      </c>
      <c r="I553" s="267">
        <v>52527.31</v>
      </c>
      <c r="J553" s="267">
        <v>59144.33</v>
      </c>
      <c r="K553" s="230">
        <v>0</v>
      </c>
      <c r="L553" s="267">
        <v>6617.02</v>
      </c>
      <c r="M553" s="229"/>
      <c r="N553" s="8"/>
      <c r="O553" s="8"/>
      <c r="P553" s="8"/>
    </row>
    <row r="554" spans="1:16" ht="39.75" customHeight="1">
      <c r="A554" s="540">
        <v>5502120000</v>
      </c>
      <c r="B554" s="541"/>
      <c r="C554" s="538" t="s">
        <v>826</v>
      </c>
      <c r="D554" s="539"/>
      <c r="E554" s="230">
        <v>0</v>
      </c>
      <c r="F554" s="267">
        <v>5423.83</v>
      </c>
      <c r="G554" s="267">
        <v>3484.87</v>
      </c>
      <c r="H554" s="267">
        <v>6617.02</v>
      </c>
      <c r="I554" s="267">
        <v>52527.31</v>
      </c>
      <c r="J554" s="267">
        <v>59144.33</v>
      </c>
      <c r="K554" s="230">
        <v>0</v>
      </c>
      <c r="L554" s="267">
        <v>6617.02</v>
      </c>
      <c r="M554" s="229"/>
      <c r="N554" s="8"/>
      <c r="O554" s="8"/>
      <c r="P554" s="8"/>
    </row>
    <row r="555" spans="1:16" ht="52.5" customHeight="1">
      <c r="A555" s="540">
        <v>5504</v>
      </c>
      <c r="B555" s="541"/>
      <c r="C555" s="538" t="s">
        <v>827</v>
      </c>
      <c r="D555" s="539"/>
      <c r="E555" s="230">
        <v>0</v>
      </c>
      <c r="F555" s="267">
        <v>2056.14</v>
      </c>
      <c r="G555" s="267">
        <v>5882.68</v>
      </c>
      <c r="H555" s="267">
        <v>61747.47</v>
      </c>
      <c r="I555" s="267">
        <v>36730.03</v>
      </c>
      <c r="J555" s="267">
        <v>98477.5</v>
      </c>
      <c r="K555" s="230">
        <v>0</v>
      </c>
      <c r="L555" s="267">
        <v>61747.47</v>
      </c>
      <c r="M555" s="229"/>
      <c r="N555" s="8"/>
      <c r="O555" s="8"/>
      <c r="P555" s="8"/>
    </row>
    <row r="556" spans="1:16" ht="66" customHeight="1">
      <c r="A556" s="540">
        <v>550406</v>
      </c>
      <c r="B556" s="541"/>
      <c r="C556" s="538" t="s">
        <v>828</v>
      </c>
      <c r="D556" s="539"/>
      <c r="E556" s="230">
        <v>0</v>
      </c>
      <c r="F556" s="230">
        <v>229.38</v>
      </c>
      <c r="G556" s="230">
        <v>275.93</v>
      </c>
      <c r="H556" s="230">
        <v>0</v>
      </c>
      <c r="I556" s="230">
        <v>734.83</v>
      </c>
      <c r="J556" s="230">
        <v>734.83</v>
      </c>
      <c r="K556" s="230">
        <v>0</v>
      </c>
      <c r="L556" s="230">
        <v>0</v>
      </c>
      <c r="M556" s="229"/>
      <c r="N556" s="8"/>
      <c r="O556" s="8"/>
      <c r="P556" s="8"/>
    </row>
    <row r="557" spans="1:16" ht="39.75" customHeight="1">
      <c r="A557" s="540">
        <v>5504060003</v>
      </c>
      <c r="B557" s="541"/>
      <c r="C557" s="538" t="s">
        <v>829</v>
      </c>
      <c r="D557" s="539"/>
      <c r="E557" s="230">
        <v>0</v>
      </c>
      <c r="F557" s="230">
        <v>229.38</v>
      </c>
      <c r="G557" s="230">
        <v>275.93</v>
      </c>
      <c r="H557" s="230">
        <v>0</v>
      </c>
      <c r="I557" s="230">
        <v>734.83</v>
      </c>
      <c r="J557" s="230">
        <v>734.83</v>
      </c>
      <c r="K557" s="230">
        <v>0</v>
      </c>
      <c r="L557" s="230">
        <v>0</v>
      </c>
      <c r="M557" s="229"/>
      <c r="N557" s="8"/>
      <c r="O557" s="8"/>
      <c r="P557" s="8"/>
    </row>
    <row r="558" spans="1:16" ht="52.5" customHeight="1">
      <c r="A558" s="540">
        <v>550419</v>
      </c>
      <c r="B558" s="541"/>
      <c r="C558" s="538" t="s">
        <v>830</v>
      </c>
      <c r="D558" s="539"/>
      <c r="E558" s="230">
        <v>0</v>
      </c>
      <c r="F558" s="267">
        <v>1826.76</v>
      </c>
      <c r="G558" s="267">
        <v>5606.75</v>
      </c>
      <c r="H558" s="267">
        <v>61747.47</v>
      </c>
      <c r="I558" s="267">
        <v>35995.2</v>
      </c>
      <c r="J558" s="267">
        <v>97742.67</v>
      </c>
      <c r="K558" s="230">
        <v>0</v>
      </c>
      <c r="L558" s="267">
        <v>61747.47</v>
      </c>
      <c r="M558" s="229"/>
      <c r="N558" s="8"/>
      <c r="O558" s="8"/>
      <c r="P558" s="8"/>
    </row>
    <row r="559" spans="1:16" ht="92.25" customHeight="1">
      <c r="A559" s="540">
        <v>5504190001</v>
      </c>
      <c r="B559" s="541"/>
      <c r="C559" s="538" t="s">
        <v>831</v>
      </c>
      <c r="D559" s="539"/>
      <c r="E559" s="230">
        <v>0</v>
      </c>
      <c r="F559" s="267">
        <v>1826.76</v>
      </c>
      <c r="G559" s="267">
        <v>5606.75</v>
      </c>
      <c r="H559" s="267">
        <v>61747.47</v>
      </c>
      <c r="I559" s="267">
        <v>35995.2</v>
      </c>
      <c r="J559" s="267">
        <v>97742.67</v>
      </c>
      <c r="K559" s="230">
        <v>0</v>
      </c>
      <c r="L559" s="267">
        <v>61747.47</v>
      </c>
      <c r="M559" s="229"/>
      <c r="N559" s="8"/>
      <c r="O559" s="8"/>
      <c r="P559" s="8"/>
    </row>
    <row r="560" spans="1:16" ht="78.75" customHeight="1">
      <c r="A560" s="540">
        <v>56</v>
      </c>
      <c r="B560" s="541"/>
      <c r="C560" s="538" t="s">
        <v>348</v>
      </c>
      <c r="D560" s="539"/>
      <c r="E560" s="230">
        <v>0</v>
      </c>
      <c r="F560" s="230">
        <v>0</v>
      </c>
      <c r="G560" s="230">
        <v>0</v>
      </c>
      <c r="H560" s="267">
        <v>770246.01</v>
      </c>
      <c r="I560" s="230">
        <v>0</v>
      </c>
      <c r="J560" s="267">
        <v>770246.01</v>
      </c>
      <c r="K560" s="230">
        <v>0</v>
      </c>
      <c r="L560" s="267">
        <v>770246.01</v>
      </c>
      <c r="M560" s="229"/>
      <c r="N560" s="8"/>
      <c r="O560" s="8"/>
      <c r="P560" s="8"/>
    </row>
    <row r="561" spans="1:16" ht="39.75" customHeight="1">
      <c r="A561" s="540">
        <v>5601</v>
      </c>
      <c r="B561" s="541"/>
      <c r="C561" s="538" t="s">
        <v>832</v>
      </c>
      <c r="D561" s="539"/>
      <c r="E561" s="230">
        <v>0</v>
      </c>
      <c r="F561" s="230">
        <v>0</v>
      </c>
      <c r="G561" s="230">
        <v>0</v>
      </c>
      <c r="H561" s="267">
        <v>770246.01</v>
      </c>
      <c r="I561" s="230">
        <v>0</v>
      </c>
      <c r="J561" s="267">
        <v>770246.01</v>
      </c>
      <c r="K561" s="230">
        <v>0</v>
      </c>
      <c r="L561" s="267">
        <v>770246.01</v>
      </c>
      <c r="M561" s="229"/>
      <c r="N561" s="8"/>
      <c r="O561" s="8"/>
      <c r="P561" s="8"/>
    </row>
    <row r="562" spans="1:16" ht="78.75" customHeight="1">
      <c r="A562" s="540">
        <v>560160</v>
      </c>
      <c r="B562" s="541"/>
      <c r="C562" s="538" t="s">
        <v>833</v>
      </c>
      <c r="D562" s="539"/>
      <c r="E562" s="230">
        <v>0</v>
      </c>
      <c r="F562" s="230">
        <v>0</v>
      </c>
      <c r="G562" s="230">
        <v>0</v>
      </c>
      <c r="H562" s="267">
        <v>770246.01</v>
      </c>
      <c r="I562" s="230">
        <v>0</v>
      </c>
      <c r="J562" s="267">
        <v>770246.01</v>
      </c>
      <c r="K562" s="230">
        <v>0</v>
      </c>
      <c r="L562" s="267">
        <v>770246.01</v>
      </c>
      <c r="M562" s="229"/>
      <c r="N562" s="8"/>
      <c r="O562" s="8"/>
      <c r="P562" s="8"/>
    </row>
    <row r="563" spans="1:16" ht="78.75" customHeight="1">
      <c r="A563" s="540">
        <v>5601602100</v>
      </c>
      <c r="B563" s="541"/>
      <c r="C563" s="538" t="s">
        <v>833</v>
      </c>
      <c r="D563" s="539"/>
      <c r="E563" s="230">
        <v>0</v>
      </c>
      <c r="F563" s="230">
        <v>0</v>
      </c>
      <c r="G563" s="230">
        <v>0</v>
      </c>
      <c r="H563" s="267">
        <v>770246.01</v>
      </c>
      <c r="I563" s="230">
        <v>0</v>
      </c>
      <c r="J563" s="267">
        <v>770246.01</v>
      </c>
      <c r="K563" s="230">
        <v>0</v>
      </c>
      <c r="L563" s="267">
        <v>770246.01</v>
      </c>
      <c r="M563" s="229"/>
      <c r="N563" s="8"/>
      <c r="O563" s="8"/>
      <c r="P563" s="8"/>
    </row>
    <row r="564" spans="1:16" ht="39.75" customHeight="1">
      <c r="A564" s="540">
        <v>60</v>
      </c>
      <c r="B564" s="541"/>
      <c r="C564" s="538" t="s">
        <v>1105</v>
      </c>
      <c r="D564" s="539"/>
      <c r="E564" s="230">
        <v>0</v>
      </c>
      <c r="F564" s="230">
        <v>0</v>
      </c>
      <c r="G564" s="267">
        <v>55289628.8</v>
      </c>
      <c r="H564" s="267">
        <v>56940409.79</v>
      </c>
      <c r="I564" s="267">
        <v>56940409.79</v>
      </c>
      <c r="J564" s="267">
        <v>56940409.79</v>
      </c>
      <c r="K564" s="230">
        <v>0</v>
      </c>
      <c r="L564" s="230">
        <v>0</v>
      </c>
      <c r="M564" s="229"/>
      <c r="N564" s="8"/>
      <c r="O564" s="8"/>
      <c r="P564" s="8"/>
    </row>
    <row r="565" spans="1:16" ht="52.5" customHeight="1">
      <c r="A565" s="540">
        <v>6000</v>
      </c>
      <c r="B565" s="541"/>
      <c r="C565" s="538" t="s">
        <v>834</v>
      </c>
      <c r="D565" s="539"/>
      <c r="E565" s="230">
        <v>0</v>
      </c>
      <c r="F565" s="230">
        <v>0</v>
      </c>
      <c r="G565" s="267">
        <v>55137912.31</v>
      </c>
      <c r="H565" s="230">
        <v>0</v>
      </c>
      <c r="I565" s="267">
        <v>55241139.54</v>
      </c>
      <c r="J565" s="230">
        <v>0</v>
      </c>
      <c r="K565" s="267">
        <v>55241139.54</v>
      </c>
      <c r="L565" s="230">
        <v>0</v>
      </c>
      <c r="M565" s="229"/>
      <c r="N565" s="8"/>
      <c r="O565" s="8"/>
      <c r="P565" s="8"/>
    </row>
    <row r="566" spans="1:16" ht="52.5" customHeight="1">
      <c r="A566" s="540">
        <v>600009</v>
      </c>
      <c r="B566" s="541"/>
      <c r="C566" s="538" t="s">
        <v>835</v>
      </c>
      <c r="D566" s="539"/>
      <c r="E566" s="230">
        <v>0</v>
      </c>
      <c r="F566" s="230">
        <v>0</v>
      </c>
      <c r="G566" s="267">
        <v>54449675.91</v>
      </c>
      <c r="H566" s="230">
        <v>0</v>
      </c>
      <c r="I566" s="267">
        <v>54449675.91</v>
      </c>
      <c r="J566" s="230">
        <v>0</v>
      </c>
      <c r="K566" s="267">
        <v>54449675.91</v>
      </c>
      <c r="L566" s="230">
        <v>0</v>
      </c>
      <c r="M566" s="229"/>
      <c r="N566" s="8"/>
      <c r="O566" s="8"/>
      <c r="P566" s="8"/>
    </row>
    <row r="567" spans="1:16" ht="78.75" customHeight="1">
      <c r="A567" s="540">
        <v>6000090001</v>
      </c>
      <c r="B567" s="541"/>
      <c r="C567" s="538" t="s">
        <v>835</v>
      </c>
      <c r="D567" s="539"/>
      <c r="E567" s="230">
        <v>0</v>
      </c>
      <c r="F567" s="230">
        <v>0</v>
      </c>
      <c r="G567" s="267">
        <v>54449675.91</v>
      </c>
      <c r="H567" s="230">
        <v>0</v>
      </c>
      <c r="I567" s="267">
        <v>54449675.91</v>
      </c>
      <c r="J567" s="230">
        <v>0</v>
      </c>
      <c r="K567" s="267">
        <v>54449675.91</v>
      </c>
      <c r="L567" s="230">
        <v>0</v>
      </c>
      <c r="M567" s="229"/>
      <c r="N567" s="8"/>
      <c r="O567" s="8"/>
      <c r="P567" s="8"/>
    </row>
    <row r="568" spans="1:16" ht="52.5" customHeight="1">
      <c r="A568" s="540">
        <v>600039</v>
      </c>
      <c r="B568" s="541"/>
      <c r="C568" s="538" t="s">
        <v>836</v>
      </c>
      <c r="D568" s="539"/>
      <c r="E568" s="230">
        <v>0</v>
      </c>
      <c r="F568" s="230">
        <v>0</v>
      </c>
      <c r="G568" s="267">
        <v>8363.93</v>
      </c>
      <c r="H568" s="230">
        <v>0</v>
      </c>
      <c r="I568" s="267">
        <v>92991.96</v>
      </c>
      <c r="J568" s="230">
        <v>0</v>
      </c>
      <c r="K568" s="267">
        <v>92991.96</v>
      </c>
      <c r="L568" s="230">
        <v>0</v>
      </c>
      <c r="M568" s="229"/>
      <c r="N568" s="8"/>
      <c r="O568" s="8"/>
      <c r="P568" s="8"/>
    </row>
    <row r="569" spans="1:16" ht="66" customHeight="1">
      <c r="A569" s="540">
        <v>6000390001</v>
      </c>
      <c r="B569" s="541"/>
      <c r="C569" s="538" t="s">
        <v>1106</v>
      </c>
      <c r="D569" s="539"/>
      <c r="E569" s="230">
        <v>0</v>
      </c>
      <c r="F569" s="230">
        <v>0</v>
      </c>
      <c r="G569" s="267">
        <v>6886.93</v>
      </c>
      <c r="H569" s="230">
        <v>0</v>
      </c>
      <c r="I569" s="267">
        <v>79635.78</v>
      </c>
      <c r="J569" s="230">
        <v>0</v>
      </c>
      <c r="K569" s="267">
        <v>79635.78</v>
      </c>
      <c r="L569" s="230">
        <v>0</v>
      </c>
      <c r="M569" s="229"/>
      <c r="N569" s="8"/>
      <c r="O569" s="8"/>
      <c r="P569" s="8"/>
    </row>
    <row r="570" spans="1:16" ht="78.75" customHeight="1">
      <c r="A570" s="540">
        <v>6000390002</v>
      </c>
      <c r="B570" s="541"/>
      <c r="C570" s="538" t="s">
        <v>1107</v>
      </c>
      <c r="D570" s="539"/>
      <c r="E570" s="230">
        <v>0</v>
      </c>
      <c r="F570" s="230">
        <v>0</v>
      </c>
      <c r="G570" s="267">
        <v>1477</v>
      </c>
      <c r="H570" s="230">
        <v>0</v>
      </c>
      <c r="I570" s="267">
        <v>13356.18</v>
      </c>
      <c r="J570" s="230">
        <v>0</v>
      </c>
      <c r="K570" s="267">
        <v>13356.18</v>
      </c>
      <c r="L570" s="230">
        <v>0</v>
      </c>
      <c r="M570" s="229"/>
      <c r="N570" s="8"/>
      <c r="O570" s="8"/>
      <c r="P570" s="8"/>
    </row>
    <row r="571" spans="1:16" ht="78.75" customHeight="1">
      <c r="A571" s="540">
        <v>600044</v>
      </c>
      <c r="B571" s="541"/>
      <c r="C571" s="538" t="s">
        <v>837</v>
      </c>
      <c r="D571" s="539"/>
      <c r="E571" s="230">
        <v>0</v>
      </c>
      <c r="F571" s="230">
        <v>0</v>
      </c>
      <c r="G571" s="230">
        <v>0</v>
      </c>
      <c r="H571" s="230">
        <v>0</v>
      </c>
      <c r="I571" s="267">
        <v>11921.4</v>
      </c>
      <c r="J571" s="230">
        <v>0</v>
      </c>
      <c r="K571" s="267">
        <v>11921.4</v>
      </c>
      <c r="L571" s="230">
        <v>0</v>
      </c>
      <c r="M571" s="229"/>
      <c r="N571" s="8"/>
      <c r="O571" s="8"/>
      <c r="P571" s="8"/>
    </row>
    <row r="572" spans="1:16" ht="66" customHeight="1">
      <c r="A572" s="540">
        <v>6000440001</v>
      </c>
      <c r="B572" s="541"/>
      <c r="C572" s="538" t="s">
        <v>1108</v>
      </c>
      <c r="D572" s="539"/>
      <c r="E572" s="230">
        <v>0</v>
      </c>
      <c r="F572" s="230">
        <v>0</v>
      </c>
      <c r="G572" s="230">
        <v>0</v>
      </c>
      <c r="H572" s="230">
        <v>0</v>
      </c>
      <c r="I572" s="267">
        <v>11921.4</v>
      </c>
      <c r="J572" s="230">
        <v>0</v>
      </c>
      <c r="K572" s="267">
        <v>11921.4</v>
      </c>
      <c r="L572" s="230">
        <v>0</v>
      </c>
      <c r="M572" s="229"/>
      <c r="N572" s="8"/>
      <c r="O572" s="8"/>
      <c r="P572" s="8"/>
    </row>
    <row r="573" spans="1:16" ht="66" customHeight="1">
      <c r="A573" s="540">
        <v>600067</v>
      </c>
      <c r="B573" s="541"/>
      <c r="C573" s="538" t="s">
        <v>232</v>
      </c>
      <c r="D573" s="539"/>
      <c r="E573" s="230">
        <v>0</v>
      </c>
      <c r="F573" s="230">
        <v>0</v>
      </c>
      <c r="G573" s="267">
        <v>2539</v>
      </c>
      <c r="H573" s="230">
        <v>0</v>
      </c>
      <c r="I573" s="267">
        <v>9216.8</v>
      </c>
      <c r="J573" s="230">
        <v>0</v>
      </c>
      <c r="K573" s="267">
        <v>9216.8</v>
      </c>
      <c r="L573" s="230">
        <v>0</v>
      </c>
      <c r="M573" s="229"/>
      <c r="N573" s="8"/>
      <c r="O573" s="8"/>
      <c r="P573" s="8"/>
    </row>
    <row r="574" spans="1:16" ht="66" customHeight="1">
      <c r="A574" s="540">
        <v>6000670001</v>
      </c>
      <c r="B574" s="541"/>
      <c r="C574" s="538" t="s">
        <v>232</v>
      </c>
      <c r="D574" s="539"/>
      <c r="E574" s="230">
        <v>0</v>
      </c>
      <c r="F574" s="230">
        <v>0</v>
      </c>
      <c r="G574" s="267">
        <v>2539</v>
      </c>
      <c r="H574" s="230">
        <v>0</v>
      </c>
      <c r="I574" s="267">
        <v>9216.8</v>
      </c>
      <c r="J574" s="230">
        <v>0</v>
      </c>
      <c r="K574" s="267">
        <v>9216.8</v>
      </c>
      <c r="L574" s="230">
        <v>0</v>
      </c>
      <c r="M574" s="229"/>
      <c r="N574" s="8"/>
      <c r="O574" s="8"/>
      <c r="P574" s="8"/>
    </row>
    <row r="575" spans="1:16" ht="78.75" customHeight="1">
      <c r="A575" s="540">
        <v>600090</v>
      </c>
      <c r="B575" s="541"/>
      <c r="C575" s="538" t="s">
        <v>838</v>
      </c>
      <c r="D575" s="539"/>
      <c r="E575" s="230">
        <v>0</v>
      </c>
      <c r="F575" s="230">
        <v>0</v>
      </c>
      <c r="G575" s="267">
        <v>677333.47</v>
      </c>
      <c r="H575" s="230">
        <v>0</v>
      </c>
      <c r="I575" s="267">
        <v>677333.47</v>
      </c>
      <c r="J575" s="230">
        <v>0</v>
      </c>
      <c r="K575" s="267">
        <v>677333.47</v>
      </c>
      <c r="L575" s="230">
        <v>0</v>
      </c>
      <c r="M575" s="229"/>
      <c r="N575" s="8"/>
      <c r="O575" s="8"/>
      <c r="P575" s="8"/>
    </row>
    <row r="576" spans="1:16" ht="39.75" customHeight="1">
      <c r="A576" s="540">
        <v>6000900001</v>
      </c>
      <c r="B576" s="541"/>
      <c r="C576" s="538" t="s">
        <v>233</v>
      </c>
      <c r="D576" s="539"/>
      <c r="E576" s="230">
        <v>0</v>
      </c>
      <c r="F576" s="230">
        <v>0</v>
      </c>
      <c r="G576" s="267">
        <v>677333.47</v>
      </c>
      <c r="H576" s="230">
        <v>0</v>
      </c>
      <c r="I576" s="267">
        <v>677333.47</v>
      </c>
      <c r="J576" s="230">
        <v>0</v>
      </c>
      <c r="K576" s="267">
        <v>677333.47</v>
      </c>
      <c r="L576" s="230">
        <v>0</v>
      </c>
      <c r="M576" s="229"/>
      <c r="N576" s="8"/>
      <c r="O576" s="8"/>
      <c r="P576" s="8"/>
    </row>
    <row r="577" spans="1:16" ht="66" customHeight="1">
      <c r="A577" s="540">
        <v>6001</v>
      </c>
      <c r="B577" s="541"/>
      <c r="C577" s="538" t="s">
        <v>839</v>
      </c>
      <c r="D577" s="539"/>
      <c r="E577" s="230">
        <v>0</v>
      </c>
      <c r="F577" s="230">
        <v>0</v>
      </c>
      <c r="G577" s="267">
        <v>32726.82</v>
      </c>
      <c r="H577" s="230">
        <v>0</v>
      </c>
      <c r="I577" s="267">
        <v>228784.73</v>
      </c>
      <c r="J577" s="230">
        <v>0</v>
      </c>
      <c r="K577" s="267">
        <v>228784.73</v>
      </c>
      <c r="L577" s="230">
        <v>0</v>
      </c>
      <c r="M577" s="229"/>
      <c r="N577" s="8"/>
      <c r="O577" s="8"/>
      <c r="P577" s="8"/>
    </row>
    <row r="578" spans="1:16" ht="66" customHeight="1">
      <c r="A578" s="540">
        <v>600103</v>
      </c>
      <c r="B578" s="541"/>
      <c r="C578" s="538" t="s">
        <v>840</v>
      </c>
      <c r="D578" s="539"/>
      <c r="E578" s="230">
        <v>0</v>
      </c>
      <c r="F578" s="230">
        <v>0</v>
      </c>
      <c r="G578" s="267">
        <v>14441.25</v>
      </c>
      <c r="H578" s="230">
        <v>0</v>
      </c>
      <c r="I578" s="267">
        <v>33386.29</v>
      </c>
      <c r="J578" s="230">
        <v>0</v>
      </c>
      <c r="K578" s="267">
        <v>33386.29</v>
      </c>
      <c r="L578" s="230">
        <v>0</v>
      </c>
      <c r="M578" s="229"/>
      <c r="N578" s="8"/>
      <c r="O578" s="8"/>
      <c r="P578" s="8"/>
    </row>
    <row r="579" spans="1:16" ht="39.75" customHeight="1">
      <c r="A579" s="540">
        <v>6001030001</v>
      </c>
      <c r="B579" s="541"/>
      <c r="C579" s="538" t="s">
        <v>1109</v>
      </c>
      <c r="D579" s="539"/>
      <c r="E579" s="230">
        <v>0</v>
      </c>
      <c r="F579" s="230">
        <v>0</v>
      </c>
      <c r="G579" s="267">
        <v>14441.25</v>
      </c>
      <c r="H579" s="230">
        <v>0</v>
      </c>
      <c r="I579" s="267">
        <v>33386.29</v>
      </c>
      <c r="J579" s="230">
        <v>0</v>
      </c>
      <c r="K579" s="267">
        <v>33386.29</v>
      </c>
      <c r="L579" s="230">
        <v>0</v>
      </c>
      <c r="M579" s="229"/>
      <c r="N579" s="8"/>
      <c r="O579" s="8"/>
      <c r="P579" s="8"/>
    </row>
    <row r="580" spans="1:16" ht="52.5" customHeight="1">
      <c r="A580" s="540">
        <v>600106</v>
      </c>
      <c r="B580" s="541"/>
      <c r="C580" s="538" t="s">
        <v>841</v>
      </c>
      <c r="D580" s="539"/>
      <c r="E580" s="230">
        <v>0</v>
      </c>
      <c r="F580" s="230">
        <v>0</v>
      </c>
      <c r="G580" s="267">
        <v>1921.47</v>
      </c>
      <c r="H580" s="230">
        <v>0</v>
      </c>
      <c r="I580" s="267">
        <v>24460.57</v>
      </c>
      <c r="J580" s="230">
        <v>0</v>
      </c>
      <c r="K580" s="267">
        <v>24460.57</v>
      </c>
      <c r="L580" s="230">
        <v>0</v>
      </c>
      <c r="M580" s="229"/>
      <c r="N580" s="8"/>
      <c r="O580" s="8"/>
      <c r="P580" s="8"/>
    </row>
    <row r="581" spans="1:16" ht="66" customHeight="1">
      <c r="A581" s="540">
        <v>6001060001</v>
      </c>
      <c r="B581" s="541"/>
      <c r="C581" s="538" t="s">
        <v>1110</v>
      </c>
      <c r="D581" s="539"/>
      <c r="E581" s="230">
        <v>0</v>
      </c>
      <c r="F581" s="230">
        <v>0</v>
      </c>
      <c r="G581" s="267">
        <v>1337.47</v>
      </c>
      <c r="H581" s="230">
        <v>0</v>
      </c>
      <c r="I581" s="267">
        <v>15162.25</v>
      </c>
      <c r="J581" s="230">
        <v>0</v>
      </c>
      <c r="K581" s="267">
        <v>15162.25</v>
      </c>
      <c r="L581" s="230">
        <v>0</v>
      </c>
      <c r="M581" s="229"/>
      <c r="N581" s="8"/>
      <c r="O581" s="8"/>
      <c r="P581" s="8"/>
    </row>
    <row r="582" spans="1:16" ht="78.75" customHeight="1">
      <c r="A582" s="540">
        <v>6001060002</v>
      </c>
      <c r="B582" s="541"/>
      <c r="C582" s="538" t="s">
        <v>1111</v>
      </c>
      <c r="D582" s="539"/>
      <c r="E582" s="230">
        <v>0</v>
      </c>
      <c r="F582" s="230">
        <v>0</v>
      </c>
      <c r="G582" s="230">
        <v>584</v>
      </c>
      <c r="H582" s="230">
        <v>0</v>
      </c>
      <c r="I582" s="267">
        <v>9298.32</v>
      </c>
      <c r="J582" s="230">
        <v>0</v>
      </c>
      <c r="K582" s="267">
        <v>9298.32</v>
      </c>
      <c r="L582" s="230">
        <v>0</v>
      </c>
      <c r="M582" s="229"/>
      <c r="N582" s="8"/>
      <c r="O582" s="8"/>
      <c r="P582" s="8"/>
    </row>
    <row r="583" spans="1:16" ht="39.75" customHeight="1">
      <c r="A583" s="540">
        <v>600127</v>
      </c>
      <c r="B583" s="541"/>
      <c r="C583" s="538" t="s">
        <v>842</v>
      </c>
      <c r="D583" s="539"/>
      <c r="E583" s="230">
        <v>0</v>
      </c>
      <c r="F583" s="230">
        <v>0</v>
      </c>
      <c r="G583" s="267">
        <v>16364.1</v>
      </c>
      <c r="H583" s="230">
        <v>0</v>
      </c>
      <c r="I583" s="267">
        <v>170937.87</v>
      </c>
      <c r="J583" s="230">
        <v>0</v>
      </c>
      <c r="K583" s="267">
        <v>170937.87</v>
      </c>
      <c r="L583" s="230">
        <v>0</v>
      </c>
      <c r="M583" s="229"/>
      <c r="N583" s="8"/>
      <c r="O583" s="8"/>
      <c r="P583" s="8"/>
    </row>
    <row r="584" spans="1:16" ht="78.75" customHeight="1">
      <c r="A584" s="540">
        <v>6001270001</v>
      </c>
      <c r="B584" s="541"/>
      <c r="C584" s="538" t="s">
        <v>1112</v>
      </c>
      <c r="D584" s="539"/>
      <c r="E584" s="230">
        <v>0</v>
      </c>
      <c r="F584" s="230">
        <v>0</v>
      </c>
      <c r="G584" s="267">
        <v>9199.6</v>
      </c>
      <c r="H584" s="230">
        <v>0</v>
      </c>
      <c r="I584" s="267">
        <v>105795.4</v>
      </c>
      <c r="J584" s="230">
        <v>0</v>
      </c>
      <c r="K584" s="267">
        <v>105795.4</v>
      </c>
      <c r="L584" s="230">
        <v>0</v>
      </c>
      <c r="M584" s="229"/>
      <c r="N584" s="8"/>
      <c r="O584" s="8"/>
      <c r="P584" s="8"/>
    </row>
    <row r="585" spans="1:16" ht="78.75" customHeight="1">
      <c r="A585" s="540">
        <v>6001270002</v>
      </c>
      <c r="B585" s="541"/>
      <c r="C585" s="538" t="s">
        <v>1113</v>
      </c>
      <c r="D585" s="539"/>
      <c r="E585" s="230">
        <v>0</v>
      </c>
      <c r="F585" s="230">
        <v>0</v>
      </c>
      <c r="G585" s="267">
        <v>7164.5</v>
      </c>
      <c r="H585" s="230">
        <v>0</v>
      </c>
      <c r="I585" s="267">
        <v>65142.47</v>
      </c>
      <c r="J585" s="230">
        <v>0</v>
      </c>
      <c r="K585" s="267">
        <v>65142.47</v>
      </c>
      <c r="L585" s="230">
        <v>0</v>
      </c>
      <c r="M585" s="229"/>
      <c r="N585" s="8"/>
      <c r="O585" s="8"/>
      <c r="P585" s="8"/>
    </row>
    <row r="586" spans="1:16" ht="66" customHeight="1">
      <c r="A586" s="540">
        <v>6002</v>
      </c>
      <c r="B586" s="541"/>
      <c r="C586" s="538" t="s">
        <v>843</v>
      </c>
      <c r="D586" s="539"/>
      <c r="E586" s="230">
        <v>0</v>
      </c>
      <c r="F586" s="230">
        <v>0</v>
      </c>
      <c r="G586" s="267">
        <v>58771.01</v>
      </c>
      <c r="H586" s="230">
        <v>0</v>
      </c>
      <c r="I586" s="267">
        <v>783875.77</v>
      </c>
      <c r="J586" s="230">
        <v>0</v>
      </c>
      <c r="K586" s="267">
        <v>783875.77</v>
      </c>
      <c r="L586" s="230">
        <v>0</v>
      </c>
      <c r="M586" s="229"/>
      <c r="N586" s="8"/>
      <c r="O586" s="8"/>
      <c r="P586" s="8"/>
    </row>
    <row r="587" spans="1:16" ht="78.75" customHeight="1">
      <c r="A587" s="540">
        <v>600202</v>
      </c>
      <c r="B587" s="541"/>
      <c r="C587" s="538" t="s">
        <v>1114</v>
      </c>
      <c r="D587" s="539"/>
      <c r="E587" s="230">
        <v>0</v>
      </c>
      <c r="F587" s="230">
        <v>0</v>
      </c>
      <c r="G587" s="267">
        <v>58771.01</v>
      </c>
      <c r="H587" s="230">
        <v>0</v>
      </c>
      <c r="I587" s="267">
        <v>783875.77</v>
      </c>
      <c r="J587" s="230">
        <v>0</v>
      </c>
      <c r="K587" s="267">
        <v>783875.77</v>
      </c>
      <c r="L587" s="230">
        <v>0</v>
      </c>
      <c r="M587" s="229"/>
      <c r="N587" s="8"/>
      <c r="O587" s="8"/>
      <c r="P587" s="8"/>
    </row>
    <row r="588" spans="1:16" ht="52.5" customHeight="1">
      <c r="A588" s="540">
        <v>6002020001</v>
      </c>
      <c r="B588" s="541"/>
      <c r="C588" s="538" t="s">
        <v>1114</v>
      </c>
      <c r="D588" s="539"/>
      <c r="E588" s="230">
        <v>0</v>
      </c>
      <c r="F588" s="230">
        <v>0</v>
      </c>
      <c r="G588" s="267">
        <v>58771.01</v>
      </c>
      <c r="H588" s="230">
        <v>0</v>
      </c>
      <c r="I588" s="267">
        <v>783875.77</v>
      </c>
      <c r="J588" s="230">
        <v>0</v>
      </c>
      <c r="K588" s="267">
        <v>783875.77</v>
      </c>
      <c r="L588" s="230">
        <v>0</v>
      </c>
      <c r="M588" s="229"/>
      <c r="N588" s="8"/>
      <c r="O588" s="8"/>
      <c r="P588" s="8"/>
    </row>
    <row r="589" spans="1:16" ht="78.75" customHeight="1">
      <c r="A589" s="540">
        <v>6021</v>
      </c>
      <c r="B589" s="541"/>
      <c r="C589" s="538" t="s">
        <v>844</v>
      </c>
      <c r="D589" s="539"/>
      <c r="E589" s="230">
        <v>0</v>
      </c>
      <c r="F589" s="230">
        <v>0</v>
      </c>
      <c r="G589" s="267">
        <v>29008.81</v>
      </c>
      <c r="H589" s="230">
        <v>0</v>
      </c>
      <c r="I589" s="267">
        <v>321964.89</v>
      </c>
      <c r="J589" s="230">
        <v>0</v>
      </c>
      <c r="K589" s="267">
        <v>321964.89</v>
      </c>
      <c r="L589" s="230">
        <v>0</v>
      </c>
      <c r="M589" s="229"/>
      <c r="N589" s="8"/>
      <c r="O589" s="8"/>
      <c r="P589" s="8"/>
    </row>
    <row r="590" spans="1:16" ht="52.5" customHeight="1">
      <c r="A590" s="540">
        <v>602100</v>
      </c>
      <c r="B590" s="541"/>
      <c r="C590" s="538" t="s">
        <v>1116</v>
      </c>
      <c r="D590" s="539"/>
      <c r="E590" s="230">
        <v>0</v>
      </c>
      <c r="F590" s="230">
        <v>0</v>
      </c>
      <c r="G590" s="267">
        <v>15524.61</v>
      </c>
      <c r="H590" s="230">
        <v>0</v>
      </c>
      <c r="I590" s="267">
        <v>168819.97</v>
      </c>
      <c r="J590" s="230">
        <v>0</v>
      </c>
      <c r="K590" s="267">
        <v>168819.97</v>
      </c>
      <c r="L590" s="230">
        <v>0</v>
      </c>
      <c r="M590" s="229"/>
      <c r="N590" s="8"/>
      <c r="O590" s="8"/>
      <c r="P590" s="8"/>
    </row>
    <row r="591" spans="1:16" ht="52.5" customHeight="1">
      <c r="A591" s="540">
        <v>6021000001</v>
      </c>
      <c r="B591" s="541"/>
      <c r="C591" s="538" t="s">
        <v>1116</v>
      </c>
      <c r="D591" s="539"/>
      <c r="E591" s="230">
        <v>0</v>
      </c>
      <c r="F591" s="230">
        <v>0</v>
      </c>
      <c r="G591" s="267">
        <v>15524.61</v>
      </c>
      <c r="H591" s="230">
        <v>0</v>
      </c>
      <c r="I591" s="267">
        <v>168819.97</v>
      </c>
      <c r="J591" s="230">
        <v>0</v>
      </c>
      <c r="K591" s="267">
        <v>168819.97</v>
      </c>
      <c r="L591" s="230">
        <v>0</v>
      </c>
      <c r="M591" s="229"/>
      <c r="N591" s="8"/>
      <c r="O591" s="8"/>
      <c r="P591" s="8"/>
    </row>
    <row r="592" spans="1:16" ht="78.75" customHeight="1">
      <c r="A592" s="540">
        <v>602101</v>
      </c>
      <c r="B592" s="541"/>
      <c r="C592" s="538" t="s">
        <v>1117</v>
      </c>
      <c r="D592" s="539"/>
      <c r="E592" s="230">
        <v>0</v>
      </c>
      <c r="F592" s="230">
        <v>0</v>
      </c>
      <c r="G592" s="267">
        <v>13484.2</v>
      </c>
      <c r="H592" s="230">
        <v>0</v>
      </c>
      <c r="I592" s="267">
        <v>153144.92</v>
      </c>
      <c r="J592" s="230">
        <v>0</v>
      </c>
      <c r="K592" s="267">
        <v>153144.92</v>
      </c>
      <c r="L592" s="230">
        <v>0</v>
      </c>
      <c r="M592" s="229"/>
      <c r="N592" s="8"/>
      <c r="O592" s="8"/>
      <c r="P592" s="8"/>
    </row>
    <row r="593" spans="1:16" ht="78.75" customHeight="1">
      <c r="A593" s="540">
        <v>6021010001</v>
      </c>
      <c r="B593" s="541"/>
      <c r="C593" s="538" t="s">
        <v>1117</v>
      </c>
      <c r="D593" s="539"/>
      <c r="E593" s="230">
        <v>0</v>
      </c>
      <c r="F593" s="230">
        <v>0</v>
      </c>
      <c r="G593" s="267">
        <v>13484.2</v>
      </c>
      <c r="H593" s="230">
        <v>0</v>
      </c>
      <c r="I593" s="267">
        <v>153144.92</v>
      </c>
      <c r="J593" s="230">
        <v>0</v>
      </c>
      <c r="K593" s="267">
        <v>153144.92</v>
      </c>
      <c r="L593" s="230">
        <v>0</v>
      </c>
      <c r="M593" s="229"/>
      <c r="N593" s="8"/>
      <c r="O593" s="8"/>
      <c r="P593" s="8"/>
    </row>
    <row r="594" spans="1:16" ht="52.5" customHeight="1">
      <c r="A594" s="540">
        <v>6050</v>
      </c>
      <c r="B594" s="541"/>
      <c r="C594" s="538" t="s">
        <v>845</v>
      </c>
      <c r="D594" s="539"/>
      <c r="E594" s="230">
        <v>0</v>
      </c>
      <c r="F594" s="230">
        <v>0</v>
      </c>
      <c r="G594" s="267">
        <v>31209.85</v>
      </c>
      <c r="H594" s="230">
        <v>0</v>
      </c>
      <c r="I594" s="267">
        <v>364644.86</v>
      </c>
      <c r="J594" s="230">
        <v>0</v>
      </c>
      <c r="K594" s="267">
        <v>364644.86</v>
      </c>
      <c r="L594" s="230">
        <v>0</v>
      </c>
      <c r="M594" s="229"/>
      <c r="N594" s="8"/>
      <c r="O594" s="8"/>
      <c r="P594" s="8"/>
    </row>
    <row r="595" spans="1:16" ht="52.5" customHeight="1">
      <c r="A595" s="540">
        <v>605005</v>
      </c>
      <c r="B595" s="541"/>
      <c r="C595" s="538" t="s">
        <v>1118</v>
      </c>
      <c r="D595" s="539"/>
      <c r="E595" s="230">
        <v>0</v>
      </c>
      <c r="F595" s="230">
        <v>0</v>
      </c>
      <c r="G595" s="267">
        <v>17728.07</v>
      </c>
      <c r="H595" s="230">
        <v>0</v>
      </c>
      <c r="I595" s="267">
        <v>126278.45</v>
      </c>
      <c r="J595" s="230">
        <v>0</v>
      </c>
      <c r="K595" s="267">
        <v>126278.45</v>
      </c>
      <c r="L595" s="230">
        <v>0</v>
      </c>
      <c r="M595" s="229"/>
      <c r="N595" s="8"/>
      <c r="O595" s="8"/>
      <c r="P595" s="8"/>
    </row>
    <row r="596" spans="1:16" ht="78.75" customHeight="1">
      <c r="A596" s="540">
        <v>6050050001</v>
      </c>
      <c r="B596" s="541"/>
      <c r="C596" s="538" t="s">
        <v>1118</v>
      </c>
      <c r="D596" s="539"/>
      <c r="E596" s="230">
        <v>0</v>
      </c>
      <c r="F596" s="230">
        <v>0</v>
      </c>
      <c r="G596" s="267">
        <v>17728.07</v>
      </c>
      <c r="H596" s="230">
        <v>0</v>
      </c>
      <c r="I596" s="267">
        <v>126278.45</v>
      </c>
      <c r="J596" s="230">
        <v>0</v>
      </c>
      <c r="K596" s="267">
        <v>126278.45</v>
      </c>
      <c r="L596" s="230">
        <v>0</v>
      </c>
      <c r="M596" s="229"/>
      <c r="N596" s="8"/>
      <c r="O596" s="8"/>
      <c r="P596" s="8"/>
    </row>
    <row r="597" spans="1:16" ht="78.75" customHeight="1">
      <c r="A597" s="540">
        <v>605012</v>
      </c>
      <c r="B597" s="541"/>
      <c r="C597" s="538" t="s">
        <v>846</v>
      </c>
      <c r="D597" s="539"/>
      <c r="E597" s="230">
        <v>0</v>
      </c>
      <c r="F597" s="230">
        <v>0</v>
      </c>
      <c r="G597" s="267">
        <v>1000</v>
      </c>
      <c r="H597" s="230">
        <v>0</v>
      </c>
      <c r="I597" s="267">
        <v>2000</v>
      </c>
      <c r="J597" s="230">
        <v>0</v>
      </c>
      <c r="K597" s="267">
        <v>2000</v>
      </c>
      <c r="L597" s="230">
        <v>0</v>
      </c>
      <c r="M597" s="229"/>
      <c r="N597" s="8"/>
      <c r="O597" s="8"/>
      <c r="P597" s="8"/>
    </row>
    <row r="598" spans="1:16" ht="66" customHeight="1">
      <c r="A598" s="540">
        <v>6050120001</v>
      </c>
      <c r="B598" s="541"/>
      <c r="C598" s="538" t="s">
        <v>234</v>
      </c>
      <c r="D598" s="539"/>
      <c r="E598" s="230">
        <v>0</v>
      </c>
      <c r="F598" s="230">
        <v>0</v>
      </c>
      <c r="G598" s="267">
        <v>1000</v>
      </c>
      <c r="H598" s="230">
        <v>0</v>
      </c>
      <c r="I598" s="267">
        <v>2000</v>
      </c>
      <c r="J598" s="230">
        <v>0</v>
      </c>
      <c r="K598" s="267">
        <v>2000</v>
      </c>
      <c r="L598" s="230">
        <v>0</v>
      </c>
      <c r="M598" s="229"/>
      <c r="N598" s="8"/>
      <c r="O598" s="8"/>
      <c r="P598" s="8"/>
    </row>
    <row r="599" spans="1:16" ht="66" customHeight="1">
      <c r="A599" s="540">
        <v>605024</v>
      </c>
      <c r="B599" s="541"/>
      <c r="C599" s="538" t="s">
        <v>847</v>
      </c>
      <c r="D599" s="539"/>
      <c r="E599" s="230">
        <v>0</v>
      </c>
      <c r="F599" s="230">
        <v>0</v>
      </c>
      <c r="G599" s="230">
        <v>0</v>
      </c>
      <c r="H599" s="230">
        <v>0</v>
      </c>
      <c r="I599" s="267">
        <v>1000</v>
      </c>
      <c r="J599" s="230">
        <v>0</v>
      </c>
      <c r="K599" s="267">
        <v>1000</v>
      </c>
      <c r="L599" s="230">
        <v>0</v>
      </c>
      <c r="M599" s="229"/>
      <c r="N599" s="8"/>
      <c r="O599" s="8"/>
      <c r="P599" s="8"/>
    </row>
    <row r="600" spans="1:16" ht="66" customHeight="1">
      <c r="A600" s="540">
        <v>6050240001</v>
      </c>
      <c r="B600" s="541"/>
      <c r="C600" s="538" t="s">
        <v>847</v>
      </c>
      <c r="D600" s="539"/>
      <c r="E600" s="230">
        <v>0</v>
      </c>
      <c r="F600" s="230">
        <v>0</v>
      </c>
      <c r="G600" s="230">
        <v>0</v>
      </c>
      <c r="H600" s="230">
        <v>0</v>
      </c>
      <c r="I600" s="267">
        <v>1000</v>
      </c>
      <c r="J600" s="230">
        <v>0</v>
      </c>
      <c r="K600" s="267">
        <v>1000</v>
      </c>
      <c r="L600" s="230">
        <v>0</v>
      </c>
      <c r="M600" s="229"/>
      <c r="N600" s="8"/>
      <c r="O600" s="8"/>
      <c r="P600" s="8"/>
    </row>
    <row r="601" spans="1:16" ht="39.75" customHeight="1">
      <c r="A601" s="540">
        <v>605031</v>
      </c>
      <c r="B601" s="541"/>
      <c r="C601" s="538" t="s">
        <v>1121</v>
      </c>
      <c r="D601" s="539"/>
      <c r="E601" s="230">
        <v>0</v>
      </c>
      <c r="F601" s="230">
        <v>0</v>
      </c>
      <c r="G601" s="267">
        <v>11601.36</v>
      </c>
      <c r="H601" s="230">
        <v>0</v>
      </c>
      <c r="I601" s="267">
        <v>229643.68</v>
      </c>
      <c r="J601" s="230">
        <v>0</v>
      </c>
      <c r="K601" s="267">
        <v>229643.68</v>
      </c>
      <c r="L601" s="230">
        <v>0</v>
      </c>
      <c r="M601" s="229"/>
      <c r="N601" s="8"/>
      <c r="O601" s="8"/>
      <c r="P601" s="8"/>
    </row>
    <row r="602" spans="1:16" ht="52.5" customHeight="1">
      <c r="A602" s="540">
        <v>6050310001</v>
      </c>
      <c r="B602" s="541"/>
      <c r="C602" s="538" t="s">
        <v>1121</v>
      </c>
      <c r="D602" s="539"/>
      <c r="E602" s="230">
        <v>0</v>
      </c>
      <c r="F602" s="230">
        <v>0</v>
      </c>
      <c r="G602" s="267">
        <v>11601.36</v>
      </c>
      <c r="H602" s="230">
        <v>0</v>
      </c>
      <c r="I602" s="267">
        <v>229643.68</v>
      </c>
      <c r="J602" s="230">
        <v>0</v>
      </c>
      <c r="K602" s="267">
        <v>229643.68</v>
      </c>
      <c r="L602" s="230">
        <v>0</v>
      </c>
      <c r="M602" s="229"/>
      <c r="N602" s="8"/>
      <c r="O602" s="8"/>
      <c r="P602" s="8"/>
    </row>
    <row r="603" spans="1:16" ht="52.5" customHeight="1">
      <c r="A603" s="540">
        <v>605060</v>
      </c>
      <c r="B603" s="541"/>
      <c r="C603" s="538" t="s">
        <v>1122</v>
      </c>
      <c r="D603" s="539"/>
      <c r="E603" s="230">
        <v>0</v>
      </c>
      <c r="F603" s="230">
        <v>0</v>
      </c>
      <c r="G603" s="230">
        <v>880.42</v>
      </c>
      <c r="H603" s="230">
        <v>0</v>
      </c>
      <c r="I603" s="267">
        <v>5722.73</v>
      </c>
      <c r="J603" s="230">
        <v>0</v>
      </c>
      <c r="K603" s="267">
        <v>5722.73</v>
      </c>
      <c r="L603" s="230">
        <v>0</v>
      </c>
      <c r="M603" s="229"/>
      <c r="N603" s="8"/>
      <c r="O603" s="8"/>
      <c r="P603" s="8"/>
    </row>
    <row r="604" spans="1:16" ht="52.5" customHeight="1">
      <c r="A604" s="540">
        <v>6050600001</v>
      </c>
      <c r="B604" s="541"/>
      <c r="C604" s="538" t="s">
        <v>1122</v>
      </c>
      <c r="D604" s="539"/>
      <c r="E604" s="230">
        <v>0</v>
      </c>
      <c r="F604" s="230">
        <v>0</v>
      </c>
      <c r="G604" s="230">
        <v>880.42</v>
      </c>
      <c r="H604" s="230">
        <v>0</v>
      </c>
      <c r="I604" s="267">
        <v>5722.73</v>
      </c>
      <c r="J604" s="230">
        <v>0</v>
      </c>
      <c r="K604" s="267">
        <v>5722.73</v>
      </c>
      <c r="L604" s="230">
        <v>0</v>
      </c>
      <c r="M604" s="229"/>
      <c r="N604" s="8"/>
      <c r="O604" s="8"/>
      <c r="P604" s="8"/>
    </row>
    <row r="605" spans="1:16" ht="39.75" customHeight="1">
      <c r="A605" s="540">
        <v>6090999999</v>
      </c>
      <c r="B605" s="541"/>
      <c r="C605" s="538" t="s">
        <v>848</v>
      </c>
      <c r="D605" s="539"/>
      <c r="E605" s="230">
        <v>0</v>
      </c>
      <c r="F605" s="230">
        <v>0</v>
      </c>
      <c r="G605" s="230">
        <v>0</v>
      </c>
      <c r="H605" s="267">
        <v>56940409.79</v>
      </c>
      <c r="I605" s="230">
        <v>0</v>
      </c>
      <c r="J605" s="267">
        <v>56940409.79</v>
      </c>
      <c r="K605" s="230">
        <v>0</v>
      </c>
      <c r="L605" s="267">
        <v>56940409.79</v>
      </c>
      <c r="M605" s="229"/>
      <c r="N605" s="8"/>
      <c r="O605" s="8"/>
      <c r="P605" s="8"/>
    </row>
    <row r="606" spans="1:16" ht="26.25" customHeight="1">
      <c r="A606" s="540">
        <v>61</v>
      </c>
      <c r="B606" s="541"/>
      <c r="C606" s="538" t="s">
        <v>1124</v>
      </c>
      <c r="D606" s="539"/>
      <c r="E606" s="230">
        <v>0</v>
      </c>
      <c r="F606" s="230">
        <v>0</v>
      </c>
      <c r="G606" s="267">
        <v>237741.36</v>
      </c>
      <c r="H606" s="267">
        <v>1157713.82</v>
      </c>
      <c r="I606" s="267">
        <v>1157713.82</v>
      </c>
      <c r="J606" s="267">
        <v>1157713.82</v>
      </c>
      <c r="K606" s="230">
        <v>0</v>
      </c>
      <c r="L606" s="230">
        <v>0</v>
      </c>
      <c r="M606" s="229"/>
      <c r="N606" s="8"/>
      <c r="O606" s="8"/>
      <c r="P606" s="8"/>
    </row>
    <row r="607" spans="1:16" ht="78.75" customHeight="1">
      <c r="A607" s="540">
        <v>6100</v>
      </c>
      <c r="B607" s="541"/>
      <c r="C607" s="538" t="s">
        <v>849</v>
      </c>
      <c r="D607" s="539"/>
      <c r="E607" s="230">
        <v>0</v>
      </c>
      <c r="F607" s="230">
        <v>0</v>
      </c>
      <c r="G607" s="267">
        <v>107622.54</v>
      </c>
      <c r="H607" s="230">
        <v>0</v>
      </c>
      <c r="I607" s="267">
        <v>257412.54</v>
      </c>
      <c r="J607" s="230">
        <v>0</v>
      </c>
      <c r="K607" s="267">
        <v>257412.54</v>
      </c>
      <c r="L607" s="230">
        <v>0</v>
      </c>
      <c r="M607" s="229"/>
      <c r="N607" s="8"/>
      <c r="O607" s="8"/>
      <c r="P607" s="8"/>
    </row>
    <row r="608" spans="1:16" ht="39.75" customHeight="1">
      <c r="A608" s="540">
        <v>610019</v>
      </c>
      <c r="B608" s="541"/>
      <c r="C608" s="538" t="s">
        <v>850</v>
      </c>
      <c r="D608" s="539"/>
      <c r="E608" s="230">
        <v>0</v>
      </c>
      <c r="F608" s="230">
        <v>0</v>
      </c>
      <c r="G608" s="267">
        <v>107622.54</v>
      </c>
      <c r="H608" s="230">
        <v>0</v>
      </c>
      <c r="I608" s="267">
        <v>257412.54</v>
      </c>
      <c r="J608" s="230">
        <v>0</v>
      </c>
      <c r="K608" s="267">
        <v>257412.54</v>
      </c>
      <c r="L608" s="230">
        <v>0</v>
      </c>
      <c r="M608" s="229"/>
      <c r="N608" s="8"/>
      <c r="O608" s="8"/>
      <c r="P608" s="8"/>
    </row>
    <row r="609" spans="1:16" ht="66" customHeight="1">
      <c r="A609" s="540">
        <v>6100190002</v>
      </c>
      <c r="B609" s="541"/>
      <c r="C609" s="538" t="s">
        <v>851</v>
      </c>
      <c r="D609" s="539"/>
      <c r="E609" s="230">
        <v>0</v>
      </c>
      <c r="F609" s="230">
        <v>0</v>
      </c>
      <c r="G609" s="267">
        <v>107622.54</v>
      </c>
      <c r="H609" s="230">
        <v>0</v>
      </c>
      <c r="I609" s="267">
        <v>257412.54</v>
      </c>
      <c r="J609" s="230">
        <v>0</v>
      </c>
      <c r="K609" s="267">
        <v>257412.54</v>
      </c>
      <c r="L609" s="230">
        <v>0</v>
      </c>
      <c r="M609" s="229"/>
      <c r="N609" s="8"/>
      <c r="O609" s="8"/>
      <c r="P609" s="8"/>
    </row>
    <row r="610" spans="1:16" ht="78.75" customHeight="1">
      <c r="A610" s="540">
        <v>6101</v>
      </c>
      <c r="B610" s="541"/>
      <c r="C610" s="538" t="s">
        <v>852</v>
      </c>
      <c r="D610" s="539"/>
      <c r="E610" s="230">
        <v>0</v>
      </c>
      <c r="F610" s="230">
        <v>0</v>
      </c>
      <c r="G610" s="267">
        <v>3380.93</v>
      </c>
      <c r="H610" s="230">
        <v>0</v>
      </c>
      <c r="I610" s="267">
        <v>49516.9</v>
      </c>
      <c r="J610" s="230">
        <v>0</v>
      </c>
      <c r="K610" s="267">
        <v>49516.9</v>
      </c>
      <c r="L610" s="230">
        <v>0</v>
      </c>
      <c r="M610" s="229"/>
      <c r="N610" s="8"/>
      <c r="O610" s="8"/>
      <c r="P610" s="8"/>
    </row>
    <row r="611" spans="1:16" ht="26.25" customHeight="1">
      <c r="A611" s="540">
        <v>610100</v>
      </c>
      <c r="B611" s="541"/>
      <c r="C611" s="538" t="s">
        <v>235</v>
      </c>
      <c r="D611" s="539"/>
      <c r="E611" s="230">
        <v>0</v>
      </c>
      <c r="F611" s="230">
        <v>0</v>
      </c>
      <c r="G611" s="267">
        <v>3380.93</v>
      </c>
      <c r="H611" s="230">
        <v>0</v>
      </c>
      <c r="I611" s="267">
        <v>39972.42</v>
      </c>
      <c r="J611" s="230">
        <v>0</v>
      </c>
      <c r="K611" s="267">
        <v>39972.42</v>
      </c>
      <c r="L611" s="230">
        <v>0</v>
      </c>
      <c r="M611" s="229"/>
      <c r="N611" s="8"/>
      <c r="O611" s="8"/>
      <c r="P611" s="8"/>
    </row>
    <row r="612" spans="1:16" ht="26.25" customHeight="1">
      <c r="A612" s="540">
        <v>6101000001</v>
      </c>
      <c r="B612" s="541"/>
      <c r="C612" s="538" t="s">
        <v>235</v>
      </c>
      <c r="D612" s="539"/>
      <c r="E612" s="230">
        <v>0</v>
      </c>
      <c r="F612" s="230">
        <v>0</v>
      </c>
      <c r="G612" s="267">
        <v>3380.93</v>
      </c>
      <c r="H612" s="230">
        <v>0</v>
      </c>
      <c r="I612" s="267">
        <v>39972.42</v>
      </c>
      <c r="J612" s="230">
        <v>0</v>
      </c>
      <c r="K612" s="267">
        <v>39972.42</v>
      </c>
      <c r="L612" s="230">
        <v>0</v>
      </c>
      <c r="M612" s="229"/>
      <c r="N612" s="8"/>
      <c r="O612" s="8"/>
      <c r="P612" s="8"/>
    </row>
    <row r="613" spans="1:16" ht="52.5" customHeight="1">
      <c r="A613" s="540">
        <v>610102</v>
      </c>
      <c r="B613" s="541"/>
      <c r="C613" s="538" t="s">
        <v>853</v>
      </c>
      <c r="D613" s="539"/>
      <c r="E613" s="230">
        <v>0</v>
      </c>
      <c r="F613" s="230">
        <v>0</v>
      </c>
      <c r="G613" s="230">
        <v>0</v>
      </c>
      <c r="H613" s="230">
        <v>0</v>
      </c>
      <c r="I613" s="267">
        <v>9544.48</v>
      </c>
      <c r="J613" s="230">
        <v>0</v>
      </c>
      <c r="K613" s="267">
        <v>9544.48</v>
      </c>
      <c r="L613" s="230">
        <v>0</v>
      </c>
      <c r="M613" s="229"/>
      <c r="N613" s="8"/>
      <c r="O613" s="8"/>
      <c r="P613" s="8"/>
    </row>
    <row r="614" spans="1:16" ht="26.25" customHeight="1">
      <c r="A614" s="540">
        <v>6101020001</v>
      </c>
      <c r="B614" s="541"/>
      <c r="C614" s="538" t="s">
        <v>853</v>
      </c>
      <c r="D614" s="539"/>
      <c r="E614" s="230">
        <v>0</v>
      </c>
      <c r="F614" s="230">
        <v>0</v>
      </c>
      <c r="G614" s="230">
        <v>0</v>
      </c>
      <c r="H614" s="230">
        <v>0</v>
      </c>
      <c r="I614" s="267">
        <v>9544.48</v>
      </c>
      <c r="J614" s="230">
        <v>0</v>
      </c>
      <c r="K614" s="267">
        <v>9544.48</v>
      </c>
      <c r="L614" s="230">
        <v>0</v>
      </c>
      <c r="M614" s="229"/>
      <c r="N614" s="8"/>
      <c r="O614" s="8"/>
      <c r="P614" s="8"/>
    </row>
    <row r="615" spans="1:16" ht="39.75" customHeight="1">
      <c r="A615" s="540">
        <v>6190</v>
      </c>
      <c r="B615" s="541"/>
      <c r="C615" s="538" t="s">
        <v>854</v>
      </c>
      <c r="D615" s="539"/>
      <c r="E615" s="230">
        <v>0</v>
      </c>
      <c r="F615" s="230">
        <v>0</v>
      </c>
      <c r="G615" s="230">
        <v>0</v>
      </c>
      <c r="H615" s="267">
        <v>1157713.82</v>
      </c>
      <c r="I615" s="230">
        <v>0</v>
      </c>
      <c r="J615" s="267">
        <v>1157713.82</v>
      </c>
      <c r="K615" s="230">
        <v>0</v>
      </c>
      <c r="L615" s="267">
        <v>1157713.82</v>
      </c>
      <c r="M615" s="229"/>
      <c r="N615" s="8"/>
      <c r="O615" s="8"/>
      <c r="P615" s="8"/>
    </row>
    <row r="616" spans="1:16" ht="39.75" customHeight="1">
      <c r="A616" s="540">
        <v>619099</v>
      </c>
      <c r="B616" s="541"/>
      <c r="C616" s="538" t="s">
        <v>854</v>
      </c>
      <c r="D616" s="539"/>
      <c r="E616" s="230">
        <v>0</v>
      </c>
      <c r="F616" s="230">
        <v>0</v>
      </c>
      <c r="G616" s="230">
        <v>0</v>
      </c>
      <c r="H616" s="267">
        <v>1157713.82</v>
      </c>
      <c r="I616" s="230">
        <v>0</v>
      </c>
      <c r="J616" s="267">
        <v>1157713.82</v>
      </c>
      <c r="K616" s="230">
        <v>0</v>
      </c>
      <c r="L616" s="267">
        <v>1157713.82</v>
      </c>
      <c r="M616" s="229"/>
      <c r="N616" s="8"/>
      <c r="O616" s="8"/>
      <c r="P616" s="8"/>
    </row>
    <row r="617" spans="1:16" ht="39.75" customHeight="1">
      <c r="A617" s="540">
        <v>6190999999</v>
      </c>
      <c r="B617" s="541"/>
      <c r="C617" s="538" t="s">
        <v>854</v>
      </c>
      <c r="D617" s="539"/>
      <c r="E617" s="230">
        <v>0</v>
      </c>
      <c r="F617" s="230">
        <v>0</v>
      </c>
      <c r="G617" s="230">
        <v>0</v>
      </c>
      <c r="H617" s="267">
        <v>1157713.82</v>
      </c>
      <c r="I617" s="230">
        <v>0</v>
      </c>
      <c r="J617" s="267">
        <v>1157713.82</v>
      </c>
      <c r="K617" s="230">
        <v>0</v>
      </c>
      <c r="L617" s="267">
        <v>1157713.82</v>
      </c>
      <c r="M617" s="229"/>
      <c r="N617" s="8"/>
      <c r="O617" s="8"/>
      <c r="P617" s="8"/>
    </row>
    <row r="618" spans="1:16" ht="52.5" customHeight="1">
      <c r="A618" s="540">
        <v>6191</v>
      </c>
      <c r="B618" s="541"/>
      <c r="C618" s="538" t="s">
        <v>1125</v>
      </c>
      <c r="D618" s="539"/>
      <c r="E618" s="230">
        <v>0</v>
      </c>
      <c r="F618" s="230">
        <v>0</v>
      </c>
      <c r="G618" s="230">
        <v>0</v>
      </c>
      <c r="H618" s="230">
        <v>0</v>
      </c>
      <c r="I618" s="267">
        <v>206133.74</v>
      </c>
      <c r="J618" s="230">
        <v>0</v>
      </c>
      <c r="K618" s="267">
        <v>206133.74</v>
      </c>
      <c r="L618" s="230">
        <v>0</v>
      </c>
      <c r="M618" s="229"/>
      <c r="N618" s="8"/>
      <c r="O618" s="8"/>
      <c r="P618" s="8"/>
    </row>
    <row r="619" spans="1:16" ht="52.5" customHeight="1">
      <c r="A619" s="540">
        <v>619100</v>
      </c>
      <c r="B619" s="541"/>
      <c r="C619" s="538" t="s">
        <v>1125</v>
      </c>
      <c r="D619" s="539"/>
      <c r="E619" s="230">
        <v>0</v>
      </c>
      <c r="F619" s="230">
        <v>0</v>
      </c>
      <c r="G619" s="230">
        <v>0</v>
      </c>
      <c r="H619" s="230">
        <v>0</v>
      </c>
      <c r="I619" s="267">
        <v>206133.74</v>
      </c>
      <c r="J619" s="230">
        <v>0</v>
      </c>
      <c r="K619" s="267">
        <v>206133.74</v>
      </c>
      <c r="L619" s="230">
        <v>0</v>
      </c>
      <c r="M619" s="229"/>
      <c r="N619" s="8"/>
      <c r="O619" s="8"/>
      <c r="P619" s="8"/>
    </row>
    <row r="620" spans="1:16" ht="52.5" customHeight="1">
      <c r="A620" s="540">
        <v>6191000001</v>
      </c>
      <c r="B620" s="541"/>
      <c r="C620" s="538" t="s">
        <v>1125</v>
      </c>
      <c r="D620" s="539"/>
      <c r="E620" s="230">
        <v>0</v>
      </c>
      <c r="F620" s="230">
        <v>0</v>
      </c>
      <c r="G620" s="230">
        <v>0</v>
      </c>
      <c r="H620" s="230">
        <v>0</v>
      </c>
      <c r="I620" s="267">
        <v>206133.74</v>
      </c>
      <c r="J620" s="230">
        <v>0</v>
      </c>
      <c r="K620" s="267">
        <v>206133.74</v>
      </c>
      <c r="L620" s="230">
        <v>0</v>
      </c>
      <c r="M620" s="229"/>
      <c r="N620" s="8"/>
      <c r="O620" s="8"/>
      <c r="P620" s="8"/>
    </row>
    <row r="621" spans="1:16" ht="52.5" customHeight="1">
      <c r="A621" s="540">
        <v>6198</v>
      </c>
      <c r="B621" s="541"/>
      <c r="C621" s="538" t="s">
        <v>855</v>
      </c>
      <c r="D621" s="539"/>
      <c r="E621" s="230">
        <v>0</v>
      </c>
      <c r="F621" s="230">
        <v>0</v>
      </c>
      <c r="G621" s="267">
        <v>126737.89</v>
      </c>
      <c r="H621" s="230">
        <v>0</v>
      </c>
      <c r="I621" s="267">
        <v>644650.64</v>
      </c>
      <c r="J621" s="230">
        <v>0</v>
      </c>
      <c r="K621" s="267">
        <v>644650.64</v>
      </c>
      <c r="L621" s="230">
        <v>0</v>
      </c>
      <c r="M621" s="229"/>
      <c r="N621" s="8"/>
      <c r="O621" s="8"/>
      <c r="P621" s="8"/>
    </row>
    <row r="622" spans="1:16" ht="78.75" customHeight="1">
      <c r="A622" s="540">
        <v>619806</v>
      </c>
      <c r="B622" s="541"/>
      <c r="C622" s="538" t="s">
        <v>1127</v>
      </c>
      <c r="D622" s="539"/>
      <c r="E622" s="230">
        <v>0</v>
      </c>
      <c r="F622" s="230">
        <v>0</v>
      </c>
      <c r="G622" s="267">
        <v>66366.33</v>
      </c>
      <c r="H622" s="230">
        <v>0</v>
      </c>
      <c r="I622" s="267">
        <v>127148.15</v>
      </c>
      <c r="J622" s="230">
        <v>0</v>
      </c>
      <c r="K622" s="267">
        <v>127148.15</v>
      </c>
      <c r="L622" s="230">
        <v>0</v>
      </c>
      <c r="M622" s="229"/>
      <c r="N622" s="8"/>
      <c r="O622" s="8"/>
      <c r="P622" s="8"/>
    </row>
    <row r="623" spans="1:16" ht="78.75" customHeight="1">
      <c r="A623" s="540">
        <v>6198060001</v>
      </c>
      <c r="B623" s="541"/>
      <c r="C623" s="538" t="s">
        <v>1127</v>
      </c>
      <c r="D623" s="539"/>
      <c r="E623" s="230">
        <v>0</v>
      </c>
      <c r="F623" s="230">
        <v>0</v>
      </c>
      <c r="G623" s="267">
        <v>66366.33</v>
      </c>
      <c r="H623" s="230">
        <v>0</v>
      </c>
      <c r="I623" s="267">
        <v>127148.15</v>
      </c>
      <c r="J623" s="230">
        <v>0</v>
      </c>
      <c r="K623" s="267">
        <v>127148.15</v>
      </c>
      <c r="L623" s="230">
        <v>0</v>
      </c>
      <c r="M623" s="229"/>
      <c r="N623" s="8"/>
      <c r="O623" s="8"/>
      <c r="P623" s="8"/>
    </row>
    <row r="624" spans="1:16" ht="66" customHeight="1">
      <c r="A624" s="540">
        <v>619819</v>
      </c>
      <c r="B624" s="541"/>
      <c r="C624" s="538" t="s">
        <v>236</v>
      </c>
      <c r="D624" s="539"/>
      <c r="E624" s="230">
        <v>0</v>
      </c>
      <c r="F624" s="230">
        <v>0</v>
      </c>
      <c r="G624" s="267">
        <v>60371.56</v>
      </c>
      <c r="H624" s="230">
        <v>0</v>
      </c>
      <c r="I624" s="267">
        <v>517502.49</v>
      </c>
      <c r="J624" s="230">
        <v>0</v>
      </c>
      <c r="K624" s="267">
        <v>517502.49</v>
      </c>
      <c r="L624" s="230">
        <v>0</v>
      </c>
      <c r="M624" s="229"/>
      <c r="N624" s="8"/>
      <c r="O624" s="8"/>
      <c r="P624" s="8"/>
    </row>
    <row r="625" spans="1:16" ht="66" customHeight="1">
      <c r="A625" s="540">
        <v>6198190001</v>
      </c>
      <c r="B625" s="541"/>
      <c r="C625" s="538" t="s">
        <v>237</v>
      </c>
      <c r="D625" s="539"/>
      <c r="E625" s="230">
        <v>0</v>
      </c>
      <c r="F625" s="230">
        <v>0</v>
      </c>
      <c r="G625" s="230">
        <v>0</v>
      </c>
      <c r="H625" s="230">
        <v>0</v>
      </c>
      <c r="I625" s="267">
        <v>15000</v>
      </c>
      <c r="J625" s="230">
        <v>0</v>
      </c>
      <c r="K625" s="267">
        <v>15000</v>
      </c>
      <c r="L625" s="230">
        <v>0</v>
      </c>
      <c r="M625" s="229"/>
      <c r="N625" s="8"/>
      <c r="O625" s="8"/>
      <c r="P625" s="8"/>
    </row>
    <row r="626" spans="1:16" ht="52.5" customHeight="1">
      <c r="A626" s="540">
        <v>6198190002</v>
      </c>
      <c r="B626" s="541"/>
      <c r="C626" s="538" t="s">
        <v>856</v>
      </c>
      <c r="D626" s="539"/>
      <c r="E626" s="230">
        <v>0</v>
      </c>
      <c r="F626" s="230">
        <v>0</v>
      </c>
      <c r="G626" s="267">
        <v>60371.56</v>
      </c>
      <c r="H626" s="230">
        <v>0</v>
      </c>
      <c r="I626" s="267">
        <v>502502.49</v>
      </c>
      <c r="J626" s="230">
        <v>0</v>
      </c>
      <c r="K626" s="267">
        <v>502502.49</v>
      </c>
      <c r="L626" s="230">
        <v>0</v>
      </c>
      <c r="M626" s="229"/>
      <c r="N626" s="8"/>
      <c r="O626" s="8"/>
      <c r="P626" s="8"/>
    </row>
    <row r="627" spans="1:16" ht="66" customHeight="1">
      <c r="A627" s="540">
        <v>62</v>
      </c>
      <c r="B627" s="541"/>
      <c r="C627" s="538" t="s">
        <v>1129</v>
      </c>
      <c r="D627" s="539"/>
      <c r="E627" s="230">
        <v>0</v>
      </c>
      <c r="F627" s="230">
        <v>0</v>
      </c>
      <c r="G627" s="267">
        <v>785656.41</v>
      </c>
      <c r="H627" s="267">
        <v>4748801.38</v>
      </c>
      <c r="I627" s="267">
        <v>4748801.38</v>
      </c>
      <c r="J627" s="267">
        <v>4748801.38</v>
      </c>
      <c r="K627" s="230">
        <v>0</v>
      </c>
      <c r="L627" s="230">
        <v>0</v>
      </c>
      <c r="M627" s="229"/>
      <c r="N627" s="8"/>
      <c r="O627" s="8"/>
      <c r="P627" s="8"/>
    </row>
    <row r="628" spans="1:16" ht="52.5" customHeight="1">
      <c r="A628" s="540">
        <v>6200</v>
      </c>
      <c r="B628" s="541"/>
      <c r="C628" s="538" t="s">
        <v>857</v>
      </c>
      <c r="D628" s="539"/>
      <c r="E628" s="230">
        <v>0</v>
      </c>
      <c r="F628" s="230">
        <v>0</v>
      </c>
      <c r="G628" s="267">
        <v>59434.8</v>
      </c>
      <c r="H628" s="230">
        <v>0</v>
      </c>
      <c r="I628" s="267">
        <v>727136.97</v>
      </c>
      <c r="J628" s="230">
        <v>0</v>
      </c>
      <c r="K628" s="267">
        <v>727136.97</v>
      </c>
      <c r="L628" s="230">
        <v>0</v>
      </c>
      <c r="M628" s="229"/>
      <c r="N628" s="8"/>
      <c r="O628" s="8"/>
      <c r="P628" s="8"/>
    </row>
    <row r="629" spans="1:16" ht="26.25" customHeight="1">
      <c r="A629" s="540">
        <v>620000</v>
      </c>
      <c r="B629" s="541"/>
      <c r="C629" s="538" t="s">
        <v>1130</v>
      </c>
      <c r="D629" s="539"/>
      <c r="E629" s="230">
        <v>0</v>
      </c>
      <c r="F629" s="230">
        <v>0</v>
      </c>
      <c r="G629" s="267">
        <v>59434.8</v>
      </c>
      <c r="H629" s="230">
        <v>0</v>
      </c>
      <c r="I629" s="267">
        <v>727136.97</v>
      </c>
      <c r="J629" s="230">
        <v>0</v>
      </c>
      <c r="K629" s="267">
        <v>727136.97</v>
      </c>
      <c r="L629" s="230">
        <v>0</v>
      </c>
      <c r="M629" s="229"/>
      <c r="N629" s="8"/>
      <c r="O629" s="8"/>
      <c r="P629" s="8"/>
    </row>
    <row r="630" spans="1:16" ht="52.5" customHeight="1">
      <c r="A630" s="540">
        <v>6200000001</v>
      </c>
      <c r="B630" s="541"/>
      <c r="C630" s="538" t="s">
        <v>1130</v>
      </c>
      <c r="D630" s="539"/>
      <c r="E630" s="230">
        <v>0</v>
      </c>
      <c r="F630" s="230">
        <v>0</v>
      </c>
      <c r="G630" s="267">
        <v>59434.8</v>
      </c>
      <c r="H630" s="230">
        <v>0</v>
      </c>
      <c r="I630" s="267">
        <v>727136.97</v>
      </c>
      <c r="J630" s="230">
        <v>0</v>
      </c>
      <c r="K630" s="267">
        <v>727136.97</v>
      </c>
      <c r="L630" s="230">
        <v>0</v>
      </c>
      <c r="M630" s="229"/>
      <c r="N630" s="8"/>
      <c r="O630" s="8"/>
      <c r="P630" s="8"/>
    </row>
    <row r="631" spans="1:16" ht="52.5" customHeight="1">
      <c r="A631" s="540">
        <v>6202</v>
      </c>
      <c r="B631" s="541"/>
      <c r="C631" s="538" t="s">
        <v>858</v>
      </c>
      <c r="D631" s="539"/>
      <c r="E631" s="230">
        <v>0</v>
      </c>
      <c r="F631" s="230">
        <v>0</v>
      </c>
      <c r="G631" s="230">
        <v>255.25</v>
      </c>
      <c r="H631" s="230">
        <v>0</v>
      </c>
      <c r="I631" s="267">
        <v>82903.72</v>
      </c>
      <c r="J631" s="230">
        <v>0</v>
      </c>
      <c r="K631" s="267">
        <v>82903.72</v>
      </c>
      <c r="L631" s="230">
        <v>0</v>
      </c>
      <c r="M631" s="229"/>
      <c r="N631" s="8"/>
      <c r="O631" s="8"/>
      <c r="P631" s="8"/>
    </row>
    <row r="632" spans="1:16" ht="52.5" customHeight="1">
      <c r="A632" s="540">
        <v>620200</v>
      </c>
      <c r="B632" s="541"/>
      <c r="C632" s="538" t="s">
        <v>1131</v>
      </c>
      <c r="D632" s="539"/>
      <c r="E632" s="230">
        <v>0</v>
      </c>
      <c r="F632" s="230">
        <v>0</v>
      </c>
      <c r="G632" s="230">
        <v>255.25</v>
      </c>
      <c r="H632" s="230">
        <v>0</v>
      </c>
      <c r="I632" s="267">
        <v>19051.83</v>
      </c>
      <c r="J632" s="230">
        <v>0</v>
      </c>
      <c r="K632" s="267">
        <v>19051.83</v>
      </c>
      <c r="L632" s="230">
        <v>0</v>
      </c>
      <c r="M632" s="229"/>
      <c r="N632" s="8"/>
      <c r="O632" s="8"/>
      <c r="P632" s="8"/>
    </row>
    <row r="633" spans="1:16" ht="66" customHeight="1">
      <c r="A633" s="540">
        <v>6202000001</v>
      </c>
      <c r="B633" s="541"/>
      <c r="C633" s="538" t="s">
        <v>1131</v>
      </c>
      <c r="D633" s="539"/>
      <c r="E633" s="230">
        <v>0</v>
      </c>
      <c r="F633" s="230">
        <v>0</v>
      </c>
      <c r="G633" s="230">
        <v>255.25</v>
      </c>
      <c r="H633" s="230">
        <v>0</v>
      </c>
      <c r="I633" s="267">
        <v>19051.83</v>
      </c>
      <c r="J633" s="230">
        <v>0</v>
      </c>
      <c r="K633" s="267">
        <v>19051.83</v>
      </c>
      <c r="L633" s="230">
        <v>0</v>
      </c>
      <c r="M633" s="229"/>
      <c r="N633" s="8"/>
      <c r="O633" s="8"/>
      <c r="P633" s="8"/>
    </row>
    <row r="634" spans="1:16" ht="52.5" customHeight="1">
      <c r="A634" s="540">
        <v>620201</v>
      </c>
      <c r="B634" s="541"/>
      <c r="C634" s="538" t="s">
        <v>1132</v>
      </c>
      <c r="D634" s="539"/>
      <c r="E634" s="230">
        <v>0</v>
      </c>
      <c r="F634" s="230">
        <v>0</v>
      </c>
      <c r="G634" s="230">
        <v>0</v>
      </c>
      <c r="H634" s="230">
        <v>0</v>
      </c>
      <c r="I634" s="267">
        <v>63851.89</v>
      </c>
      <c r="J634" s="230">
        <v>0</v>
      </c>
      <c r="K634" s="267">
        <v>63851.89</v>
      </c>
      <c r="L634" s="230">
        <v>0</v>
      </c>
      <c r="M634" s="229"/>
      <c r="N634" s="8"/>
      <c r="O634" s="8"/>
      <c r="P634" s="8"/>
    </row>
    <row r="635" spans="1:16" ht="52.5" customHeight="1">
      <c r="A635" s="540">
        <v>6202010001</v>
      </c>
      <c r="B635" s="541"/>
      <c r="C635" s="538" t="s">
        <v>1132</v>
      </c>
      <c r="D635" s="539"/>
      <c r="E635" s="230">
        <v>0</v>
      </c>
      <c r="F635" s="230">
        <v>0</v>
      </c>
      <c r="G635" s="230">
        <v>0</v>
      </c>
      <c r="H635" s="230">
        <v>0</v>
      </c>
      <c r="I635" s="267">
        <v>63851.89</v>
      </c>
      <c r="J635" s="230">
        <v>0</v>
      </c>
      <c r="K635" s="267">
        <v>63851.89</v>
      </c>
      <c r="L635" s="230">
        <v>0</v>
      </c>
      <c r="M635" s="229"/>
      <c r="N635" s="8"/>
      <c r="O635" s="8"/>
      <c r="P635" s="8"/>
    </row>
    <row r="636" spans="1:16" ht="52.5" customHeight="1">
      <c r="A636" s="540">
        <v>6203</v>
      </c>
      <c r="B636" s="541"/>
      <c r="C636" s="538" t="s">
        <v>859</v>
      </c>
      <c r="D636" s="539"/>
      <c r="E636" s="230">
        <v>0</v>
      </c>
      <c r="F636" s="230">
        <v>0</v>
      </c>
      <c r="G636" s="267">
        <v>28031.81</v>
      </c>
      <c r="H636" s="230">
        <v>0</v>
      </c>
      <c r="I636" s="267">
        <v>198767.97</v>
      </c>
      <c r="J636" s="230">
        <v>0</v>
      </c>
      <c r="K636" s="267">
        <v>198767.97</v>
      </c>
      <c r="L636" s="230">
        <v>0</v>
      </c>
      <c r="M636" s="229"/>
      <c r="N636" s="8"/>
      <c r="O636" s="8"/>
      <c r="P636" s="8"/>
    </row>
    <row r="637" spans="1:16" ht="52.5" customHeight="1">
      <c r="A637" s="540">
        <v>620300</v>
      </c>
      <c r="B637" s="541"/>
      <c r="C637" s="538" t="s">
        <v>1133</v>
      </c>
      <c r="D637" s="539"/>
      <c r="E637" s="230">
        <v>0</v>
      </c>
      <c r="F637" s="230">
        <v>0</v>
      </c>
      <c r="G637" s="230">
        <v>612.46</v>
      </c>
      <c r="H637" s="230">
        <v>0</v>
      </c>
      <c r="I637" s="267">
        <v>8545.44</v>
      </c>
      <c r="J637" s="230">
        <v>0</v>
      </c>
      <c r="K637" s="267">
        <v>8545.44</v>
      </c>
      <c r="L637" s="230">
        <v>0</v>
      </c>
      <c r="M637" s="229"/>
      <c r="N637" s="8"/>
      <c r="O637" s="8"/>
      <c r="P637" s="8"/>
    </row>
    <row r="638" spans="1:16" ht="78.75" customHeight="1">
      <c r="A638" s="540">
        <v>6203000001</v>
      </c>
      <c r="B638" s="541"/>
      <c r="C638" s="538" t="s">
        <v>1133</v>
      </c>
      <c r="D638" s="539"/>
      <c r="E638" s="230">
        <v>0</v>
      </c>
      <c r="F638" s="230">
        <v>0</v>
      </c>
      <c r="G638" s="230">
        <v>612.46</v>
      </c>
      <c r="H638" s="230">
        <v>0</v>
      </c>
      <c r="I638" s="267">
        <v>8545.44</v>
      </c>
      <c r="J638" s="230">
        <v>0</v>
      </c>
      <c r="K638" s="267">
        <v>8545.44</v>
      </c>
      <c r="L638" s="230">
        <v>0</v>
      </c>
      <c r="M638" s="229"/>
      <c r="N638" s="8"/>
      <c r="O638" s="8"/>
      <c r="P638" s="8"/>
    </row>
    <row r="639" spans="1:16" ht="78.75" customHeight="1">
      <c r="A639" s="540">
        <v>620301</v>
      </c>
      <c r="B639" s="541"/>
      <c r="C639" s="538" t="s">
        <v>860</v>
      </c>
      <c r="D639" s="539"/>
      <c r="E639" s="230">
        <v>0</v>
      </c>
      <c r="F639" s="230">
        <v>0</v>
      </c>
      <c r="G639" s="267">
        <v>26861</v>
      </c>
      <c r="H639" s="230">
        <v>0</v>
      </c>
      <c r="I639" s="267">
        <v>186572.96</v>
      </c>
      <c r="J639" s="230">
        <v>0</v>
      </c>
      <c r="K639" s="267">
        <v>186572.96</v>
      </c>
      <c r="L639" s="230">
        <v>0</v>
      </c>
      <c r="M639" s="229"/>
      <c r="N639" s="8"/>
      <c r="O639" s="8"/>
      <c r="P639" s="8"/>
    </row>
    <row r="640" spans="1:16" ht="52.5" customHeight="1">
      <c r="A640" s="540">
        <v>6203010001</v>
      </c>
      <c r="B640" s="541"/>
      <c r="C640" s="538" t="s">
        <v>1134</v>
      </c>
      <c r="D640" s="539"/>
      <c r="E640" s="230">
        <v>0</v>
      </c>
      <c r="F640" s="230">
        <v>0</v>
      </c>
      <c r="G640" s="267">
        <v>26861</v>
      </c>
      <c r="H640" s="230">
        <v>0</v>
      </c>
      <c r="I640" s="267">
        <v>186572.96</v>
      </c>
      <c r="J640" s="230">
        <v>0</v>
      </c>
      <c r="K640" s="267">
        <v>186572.96</v>
      </c>
      <c r="L640" s="230">
        <v>0</v>
      </c>
      <c r="M640" s="229"/>
      <c r="N640" s="8"/>
      <c r="O640" s="8"/>
      <c r="P640" s="8"/>
    </row>
    <row r="641" spans="1:16" ht="39.75" customHeight="1">
      <c r="A641" s="540">
        <v>620309</v>
      </c>
      <c r="B641" s="541"/>
      <c r="C641" s="538" t="s">
        <v>1135</v>
      </c>
      <c r="D641" s="539"/>
      <c r="E641" s="230">
        <v>0</v>
      </c>
      <c r="F641" s="230">
        <v>0</v>
      </c>
      <c r="G641" s="230">
        <v>558.35</v>
      </c>
      <c r="H641" s="230">
        <v>0</v>
      </c>
      <c r="I641" s="267">
        <v>3649.57</v>
      </c>
      <c r="J641" s="230">
        <v>0</v>
      </c>
      <c r="K641" s="267">
        <v>3649.57</v>
      </c>
      <c r="L641" s="230">
        <v>0</v>
      </c>
      <c r="M641" s="229"/>
      <c r="N641" s="8"/>
      <c r="O641" s="8"/>
      <c r="P641" s="8"/>
    </row>
    <row r="642" spans="1:16" ht="52.5" customHeight="1">
      <c r="A642" s="540">
        <v>6203090001</v>
      </c>
      <c r="B642" s="541"/>
      <c r="C642" s="538" t="s">
        <v>1135</v>
      </c>
      <c r="D642" s="539"/>
      <c r="E642" s="230">
        <v>0</v>
      </c>
      <c r="F642" s="230">
        <v>0</v>
      </c>
      <c r="G642" s="230">
        <v>558.35</v>
      </c>
      <c r="H642" s="230">
        <v>0</v>
      </c>
      <c r="I642" s="267">
        <v>3649.57</v>
      </c>
      <c r="J642" s="230">
        <v>0</v>
      </c>
      <c r="K642" s="267">
        <v>3649.57</v>
      </c>
      <c r="L642" s="230">
        <v>0</v>
      </c>
      <c r="M642" s="229"/>
      <c r="N642" s="8"/>
      <c r="O642" s="8"/>
      <c r="P642" s="8"/>
    </row>
    <row r="643" spans="1:16" ht="52.5" customHeight="1">
      <c r="A643" s="540">
        <v>6204</v>
      </c>
      <c r="B643" s="541"/>
      <c r="C643" s="538" t="s">
        <v>861</v>
      </c>
      <c r="D643" s="539"/>
      <c r="E643" s="230">
        <v>0</v>
      </c>
      <c r="F643" s="230">
        <v>0</v>
      </c>
      <c r="G643" s="230">
        <v>993.65</v>
      </c>
      <c r="H643" s="230">
        <v>0</v>
      </c>
      <c r="I643" s="267">
        <v>159343.07</v>
      </c>
      <c r="J643" s="230">
        <v>0</v>
      </c>
      <c r="K643" s="267">
        <v>159343.07</v>
      </c>
      <c r="L643" s="230">
        <v>0</v>
      </c>
      <c r="M643" s="229"/>
      <c r="N643" s="8"/>
      <c r="O643" s="8"/>
      <c r="P643" s="8"/>
    </row>
    <row r="644" spans="1:16" ht="52.5" customHeight="1">
      <c r="A644" s="540">
        <v>620401</v>
      </c>
      <c r="B644" s="541"/>
      <c r="C644" s="538" t="s">
        <v>862</v>
      </c>
      <c r="D644" s="539"/>
      <c r="E644" s="230">
        <v>0</v>
      </c>
      <c r="F644" s="230">
        <v>0</v>
      </c>
      <c r="G644" s="230">
        <v>0</v>
      </c>
      <c r="H644" s="230">
        <v>0</v>
      </c>
      <c r="I644" s="267">
        <v>149061.47</v>
      </c>
      <c r="J644" s="230">
        <v>0</v>
      </c>
      <c r="K644" s="267">
        <v>149061.47</v>
      </c>
      <c r="L644" s="230">
        <v>0</v>
      </c>
      <c r="M644" s="229"/>
      <c r="N644" s="8"/>
      <c r="O644" s="8"/>
      <c r="P644" s="8"/>
    </row>
    <row r="645" spans="1:16" ht="66" customHeight="1">
      <c r="A645" s="540">
        <v>6204010001</v>
      </c>
      <c r="B645" s="541"/>
      <c r="C645" s="538" t="s">
        <v>1136</v>
      </c>
      <c r="D645" s="539"/>
      <c r="E645" s="230">
        <v>0</v>
      </c>
      <c r="F645" s="230">
        <v>0</v>
      </c>
      <c r="G645" s="230">
        <v>0</v>
      </c>
      <c r="H645" s="230">
        <v>0</v>
      </c>
      <c r="I645" s="267">
        <v>149061.47</v>
      </c>
      <c r="J645" s="230">
        <v>0</v>
      </c>
      <c r="K645" s="267">
        <v>149061.47</v>
      </c>
      <c r="L645" s="230">
        <v>0</v>
      </c>
      <c r="M645" s="229"/>
      <c r="N645" s="8"/>
      <c r="O645" s="8"/>
      <c r="P645" s="8"/>
    </row>
    <row r="646" spans="1:16" ht="26.25" customHeight="1">
      <c r="A646" s="540">
        <v>620407</v>
      </c>
      <c r="B646" s="541"/>
      <c r="C646" s="538" t="s">
        <v>1137</v>
      </c>
      <c r="D646" s="539"/>
      <c r="E646" s="230">
        <v>0</v>
      </c>
      <c r="F646" s="230">
        <v>0</v>
      </c>
      <c r="G646" s="230">
        <v>993.65</v>
      </c>
      <c r="H646" s="230">
        <v>0</v>
      </c>
      <c r="I646" s="267">
        <v>10281.6</v>
      </c>
      <c r="J646" s="230">
        <v>0</v>
      </c>
      <c r="K646" s="267">
        <v>10281.6</v>
      </c>
      <c r="L646" s="230">
        <v>0</v>
      </c>
      <c r="M646" s="229"/>
      <c r="N646" s="8"/>
      <c r="O646" s="8"/>
      <c r="P646" s="8"/>
    </row>
    <row r="647" spans="1:16" ht="26.25" customHeight="1">
      <c r="A647" s="540">
        <v>6204070001</v>
      </c>
      <c r="B647" s="541"/>
      <c r="C647" s="538" t="s">
        <v>1137</v>
      </c>
      <c r="D647" s="539"/>
      <c r="E647" s="230">
        <v>0</v>
      </c>
      <c r="F647" s="230">
        <v>0</v>
      </c>
      <c r="G647" s="230">
        <v>993.65</v>
      </c>
      <c r="H647" s="230">
        <v>0</v>
      </c>
      <c r="I647" s="267">
        <v>10281.6</v>
      </c>
      <c r="J647" s="230">
        <v>0</v>
      </c>
      <c r="K647" s="267">
        <v>10281.6</v>
      </c>
      <c r="L647" s="230">
        <v>0</v>
      </c>
      <c r="M647" s="229"/>
      <c r="N647" s="8"/>
      <c r="O647" s="8"/>
      <c r="P647" s="8"/>
    </row>
    <row r="648" spans="1:16" ht="12.75" customHeight="1">
      <c r="A648" s="540">
        <v>6205</v>
      </c>
      <c r="B648" s="541"/>
      <c r="C648" s="538" t="s">
        <v>863</v>
      </c>
      <c r="D648" s="539"/>
      <c r="E648" s="230">
        <v>0</v>
      </c>
      <c r="F648" s="230">
        <v>0</v>
      </c>
      <c r="G648" s="267">
        <v>30940</v>
      </c>
      <c r="H648" s="230">
        <v>0</v>
      </c>
      <c r="I648" s="267">
        <v>35349</v>
      </c>
      <c r="J648" s="230">
        <v>0</v>
      </c>
      <c r="K648" s="267">
        <v>35349</v>
      </c>
      <c r="L648" s="230">
        <v>0</v>
      </c>
      <c r="M648" s="229"/>
      <c r="N648" s="8"/>
      <c r="O648" s="8"/>
      <c r="P648" s="8"/>
    </row>
    <row r="649" spans="1:16" ht="39.75" customHeight="1">
      <c r="A649" s="540">
        <v>620500</v>
      </c>
      <c r="B649" s="541"/>
      <c r="C649" s="538" t="s">
        <v>1138</v>
      </c>
      <c r="D649" s="539"/>
      <c r="E649" s="230">
        <v>0</v>
      </c>
      <c r="F649" s="230">
        <v>0</v>
      </c>
      <c r="G649" s="267">
        <v>30940</v>
      </c>
      <c r="H649" s="230">
        <v>0</v>
      </c>
      <c r="I649" s="267">
        <v>30940</v>
      </c>
      <c r="J649" s="230">
        <v>0</v>
      </c>
      <c r="K649" s="267">
        <v>30940</v>
      </c>
      <c r="L649" s="230">
        <v>0</v>
      </c>
      <c r="M649" s="229"/>
      <c r="N649" s="8"/>
      <c r="O649" s="8"/>
      <c r="P649" s="8"/>
    </row>
    <row r="650" spans="1:16" ht="39.75" customHeight="1">
      <c r="A650" s="540">
        <v>6205000001</v>
      </c>
      <c r="B650" s="541"/>
      <c r="C650" s="538" t="s">
        <v>1138</v>
      </c>
      <c r="D650" s="539"/>
      <c r="E650" s="230">
        <v>0</v>
      </c>
      <c r="F650" s="230">
        <v>0</v>
      </c>
      <c r="G650" s="267">
        <v>30940</v>
      </c>
      <c r="H650" s="230">
        <v>0</v>
      </c>
      <c r="I650" s="267">
        <v>30940</v>
      </c>
      <c r="J650" s="230">
        <v>0</v>
      </c>
      <c r="K650" s="267">
        <v>30940</v>
      </c>
      <c r="L650" s="230">
        <v>0</v>
      </c>
      <c r="M650" s="229"/>
      <c r="N650" s="8"/>
      <c r="O650" s="8"/>
      <c r="P650" s="8"/>
    </row>
    <row r="651" spans="1:16" ht="39.75" customHeight="1">
      <c r="A651" s="540">
        <v>620501</v>
      </c>
      <c r="B651" s="541"/>
      <c r="C651" s="538" t="s">
        <v>1139</v>
      </c>
      <c r="D651" s="539"/>
      <c r="E651" s="230">
        <v>0</v>
      </c>
      <c r="F651" s="230">
        <v>0</v>
      </c>
      <c r="G651" s="230">
        <v>0</v>
      </c>
      <c r="H651" s="230">
        <v>0</v>
      </c>
      <c r="I651" s="267">
        <v>4409</v>
      </c>
      <c r="J651" s="230">
        <v>0</v>
      </c>
      <c r="K651" s="267">
        <v>4409</v>
      </c>
      <c r="L651" s="230">
        <v>0</v>
      </c>
      <c r="M651" s="229"/>
      <c r="N651" s="8"/>
      <c r="O651" s="8"/>
      <c r="P651" s="8"/>
    </row>
    <row r="652" spans="1:16" ht="39.75" customHeight="1">
      <c r="A652" s="540">
        <v>6205010001</v>
      </c>
      <c r="B652" s="541"/>
      <c r="C652" s="538" t="s">
        <v>1139</v>
      </c>
      <c r="D652" s="539"/>
      <c r="E652" s="230">
        <v>0</v>
      </c>
      <c r="F652" s="230">
        <v>0</v>
      </c>
      <c r="G652" s="230">
        <v>0</v>
      </c>
      <c r="H652" s="230">
        <v>0</v>
      </c>
      <c r="I652" s="267">
        <v>4409</v>
      </c>
      <c r="J652" s="230">
        <v>0</v>
      </c>
      <c r="K652" s="267">
        <v>4409</v>
      </c>
      <c r="L652" s="230">
        <v>0</v>
      </c>
      <c r="M652" s="229"/>
      <c r="N652" s="8"/>
      <c r="O652" s="8"/>
      <c r="P652" s="8"/>
    </row>
    <row r="653" spans="1:16" ht="66" customHeight="1">
      <c r="A653" s="540">
        <v>6207</v>
      </c>
      <c r="B653" s="541"/>
      <c r="C653" s="538" t="s">
        <v>864</v>
      </c>
      <c r="D653" s="539"/>
      <c r="E653" s="230">
        <v>0</v>
      </c>
      <c r="F653" s="230">
        <v>0</v>
      </c>
      <c r="G653" s="267">
        <v>221854.89</v>
      </c>
      <c r="H653" s="267">
        <v>562621.8</v>
      </c>
      <c r="I653" s="267">
        <v>1070301.9</v>
      </c>
      <c r="J653" s="267">
        <v>562621.8</v>
      </c>
      <c r="K653" s="267">
        <v>507680.1</v>
      </c>
      <c r="L653" s="230">
        <v>0</v>
      </c>
      <c r="M653" s="229"/>
      <c r="N653" s="8"/>
      <c r="O653" s="8"/>
      <c r="P653" s="8"/>
    </row>
    <row r="654" spans="1:16" ht="39.75" customHeight="1">
      <c r="A654" s="540">
        <v>620701</v>
      </c>
      <c r="B654" s="541"/>
      <c r="C654" s="538" t="s">
        <v>1140</v>
      </c>
      <c r="D654" s="539"/>
      <c r="E654" s="230">
        <v>0</v>
      </c>
      <c r="F654" s="230">
        <v>0</v>
      </c>
      <c r="G654" s="267">
        <v>58747.18</v>
      </c>
      <c r="H654" s="267">
        <v>494689.65</v>
      </c>
      <c r="I654" s="267">
        <v>566550.84</v>
      </c>
      <c r="J654" s="267">
        <v>494689.65</v>
      </c>
      <c r="K654" s="267">
        <v>71861.19</v>
      </c>
      <c r="L654" s="230">
        <v>0</v>
      </c>
      <c r="M654" s="229"/>
      <c r="N654" s="8"/>
      <c r="O654" s="8"/>
      <c r="P654" s="8"/>
    </row>
    <row r="655" spans="1:16" ht="52.5" customHeight="1">
      <c r="A655" s="540">
        <v>6207010001</v>
      </c>
      <c r="B655" s="541"/>
      <c r="C655" s="538" t="s">
        <v>1140</v>
      </c>
      <c r="D655" s="539"/>
      <c r="E655" s="230">
        <v>0</v>
      </c>
      <c r="F655" s="230">
        <v>0</v>
      </c>
      <c r="G655" s="267">
        <v>58747.18</v>
      </c>
      <c r="H655" s="267">
        <v>494689.65</v>
      </c>
      <c r="I655" s="267">
        <v>566550.84</v>
      </c>
      <c r="J655" s="267">
        <v>494689.65</v>
      </c>
      <c r="K655" s="267">
        <v>71861.19</v>
      </c>
      <c r="L655" s="230">
        <v>0</v>
      </c>
      <c r="M655" s="229"/>
      <c r="N655" s="8"/>
      <c r="O655" s="8"/>
      <c r="P655" s="8"/>
    </row>
    <row r="656" spans="1:16" ht="52.5" customHeight="1">
      <c r="A656" s="540">
        <v>620702</v>
      </c>
      <c r="B656" s="541"/>
      <c r="C656" s="538" t="s">
        <v>1141</v>
      </c>
      <c r="D656" s="539"/>
      <c r="E656" s="230">
        <v>0</v>
      </c>
      <c r="F656" s="230">
        <v>0</v>
      </c>
      <c r="G656" s="267">
        <v>7102</v>
      </c>
      <c r="H656" s="230">
        <v>0</v>
      </c>
      <c r="I656" s="267">
        <v>21146.36</v>
      </c>
      <c r="J656" s="230">
        <v>0</v>
      </c>
      <c r="K656" s="267">
        <v>21146.36</v>
      </c>
      <c r="L656" s="230">
        <v>0</v>
      </c>
      <c r="M656" s="229"/>
      <c r="N656" s="8"/>
      <c r="O656" s="8"/>
      <c r="P656" s="8"/>
    </row>
    <row r="657" spans="1:16" ht="52.5" customHeight="1">
      <c r="A657" s="540">
        <v>6207020001</v>
      </c>
      <c r="B657" s="541"/>
      <c r="C657" s="538" t="s">
        <v>1141</v>
      </c>
      <c r="D657" s="539"/>
      <c r="E657" s="230">
        <v>0</v>
      </c>
      <c r="F657" s="230">
        <v>0</v>
      </c>
      <c r="G657" s="267">
        <v>7102</v>
      </c>
      <c r="H657" s="230">
        <v>0</v>
      </c>
      <c r="I657" s="267">
        <v>21146.36</v>
      </c>
      <c r="J657" s="230">
        <v>0</v>
      </c>
      <c r="K657" s="267">
        <v>21146.36</v>
      </c>
      <c r="L657" s="230">
        <v>0</v>
      </c>
      <c r="M657" s="229"/>
      <c r="N657" s="8"/>
      <c r="O657" s="8"/>
      <c r="P657" s="8"/>
    </row>
    <row r="658" spans="1:16" ht="52.5" customHeight="1">
      <c r="A658" s="540">
        <v>620719</v>
      </c>
      <c r="B658" s="541"/>
      <c r="C658" s="538" t="s">
        <v>865</v>
      </c>
      <c r="D658" s="539"/>
      <c r="E658" s="230">
        <v>0</v>
      </c>
      <c r="F658" s="230">
        <v>0</v>
      </c>
      <c r="G658" s="267">
        <v>66030.62</v>
      </c>
      <c r="H658" s="267">
        <v>67932.15</v>
      </c>
      <c r="I658" s="267">
        <v>103222.79</v>
      </c>
      <c r="J658" s="267">
        <v>67932.15</v>
      </c>
      <c r="K658" s="267">
        <v>35290.64</v>
      </c>
      <c r="L658" s="230">
        <v>0</v>
      </c>
      <c r="M658" s="229"/>
      <c r="N658" s="8"/>
      <c r="O658" s="8"/>
      <c r="P658" s="8"/>
    </row>
    <row r="659" spans="1:16" ht="66" customHeight="1">
      <c r="A659" s="540">
        <v>6207190001</v>
      </c>
      <c r="B659" s="541"/>
      <c r="C659" s="538" t="s">
        <v>1142</v>
      </c>
      <c r="D659" s="539"/>
      <c r="E659" s="230">
        <v>0</v>
      </c>
      <c r="F659" s="230">
        <v>0</v>
      </c>
      <c r="G659" s="267">
        <v>66030.62</v>
      </c>
      <c r="H659" s="267">
        <v>67932.15</v>
      </c>
      <c r="I659" s="267">
        <v>103222.79</v>
      </c>
      <c r="J659" s="267">
        <v>67932.15</v>
      </c>
      <c r="K659" s="267">
        <v>35290.64</v>
      </c>
      <c r="L659" s="230">
        <v>0</v>
      </c>
      <c r="M659" s="229"/>
      <c r="N659" s="8"/>
      <c r="O659" s="8"/>
      <c r="P659" s="8"/>
    </row>
    <row r="660" spans="1:16" ht="52.5" customHeight="1">
      <c r="A660" s="540">
        <v>620721</v>
      </c>
      <c r="B660" s="541"/>
      <c r="C660" s="538" t="s">
        <v>1143</v>
      </c>
      <c r="D660" s="539"/>
      <c r="E660" s="230">
        <v>0</v>
      </c>
      <c r="F660" s="230">
        <v>0</v>
      </c>
      <c r="G660" s="230">
        <v>0</v>
      </c>
      <c r="H660" s="230">
        <v>0</v>
      </c>
      <c r="I660" s="267">
        <v>8427.6</v>
      </c>
      <c r="J660" s="230">
        <v>0</v>
      </c>
      <c r="K660" s="267">
        <v>8427.6</v>
      </c>
      <c r="L660" s="230">
        <v>0</v>
      </c>
      <c r="M660" s="229"/>
      <c r="N660" s="8"/>
      <c r="O660" s="8"/>
      <c r="P660" s="8"/>
    </row>
    <row r="661" spans="1:16" ht="66" customHeight="1">
      <c r="A661" s="540">
        <v>6207210001</v>
      </c>
      <c r="B661" s="541"/>
      <c r="C661" s="538" t="s">
        <v>1143</v>
      </c>
      <c r="D661" s="539"/>
      <c r="E661" s="230">
        <v>0</v>
      </c>
      <c r="F661" s="230">
        <v>0</v>
      </c>
      <c r="G661" s="230">
        <v>0</v>
      </c>
      <c r="H661" s="230">
        <v>0</v>
      </c>
      <c r="I661" s="267">
        <v>8427.6</v>
      </c>
      <c r="J661" s="230">
        <v>0</v>
      </c>
      <c r="K661" s="267">
        <v>8427.6</v>
      </c>
      <c r="L661" s="230">
        <v>0</v>
      </c>
      <c r="M661" s="229"/>
      <c r="N661" s="8"/>
      <c r="O661" s="8"/>
      <c r="P661" s="8"/>
    </row>
    <row r="662" spans="1:16" ht="66" customHeight="1">
      <c r="A662" s="540">
        <v>620724</v>
      </c>
      <c r="B662" s="541"/>
      <c r="C662" s="538" t="s">
        <v>1144</v>
      </c>
      <c r="D662" s="539"/>
      <c r="E662" s="230">
        <v>0</v>
      </c>
      <c r="F662" s="230">
        <v>0</v>
      </c>
      <c r="G662" s="230">
        <v>0</v>
      </c>
      <c r="H662" s="230">
        <v>0</v>
      </c>
      <c r="I662" s="230">
        <v>171.36</v>
      </c>
      <c r="J662" s="230">
        <v>0</v>
      </c>
      <c r="K662" s="230">
        <v>171.36</v>
      </c>
      <c r="L662" s="230">
        <v>0</v>
      </c>
      <c r="M662" s="229"/>
      <c r="N662" s="8"/>
      <c r="O662" s="8"/>
      <c r="P662" s="8"/>
    </row>
    <row r="663" spans="1:16" ht="52.5" customHeight="1">
      <c r="A663" s="540">
        <v>6207240001</v>
      </c>
      <c r="B663" s="541"/>
      <c r="C663" s="538" t="s">
        <v>1144</v>
      </c>
      <c r="D663" s="539"/>
      <c r="E663" s="230">
        <v>0</v>
      </c>
      <c r="F663" s="230">
        <v>0</v>
      </c>
      <c r="G663" s="230">
        <v>0</v>
      </c>
      <c r="H663" s="230">
        <v>0</v>
      </c>
      <c r="I663" s="230">
        <v>171.36</v>
      </c>
      <c r="J663" s="230">
        <v>0</v>
      </c>
      <c r="K663" s="230">
        <v>171.36</v>
      </c>
      <c r="L663" s="230">
        <v>0</v>
      </c>
      <c r="M663" s="229"/>
      <c r="N663" s="8"/>
      <c r="O663" s="8"/>
      <c r="P663" s="8"/>
    </row>
    <row r="664" spans="1:16" ht="78.75" customHeight="1">
      <c r="A664" s="540">
        <v>620726</v>
      </c>
      <c r="B664" s="541"/>
      <c r="C664" s="538" t="s">
        <v>1145</v>
      </c>
      <c r="D664" s="539"/>
      <c r="E664" s="230">
        <v>0</v>
      </c>
      <c r="F664" s="230">
        <v>0</v>
      </c>
      <c r="G664" s="267">
        <v>4938.5</v>
      </c>
      <c r="H664" s="230">
        <v>0</v>
      </c>
      <c r="I664" s="267">
        <v>46376.98</v>
      </c>
      <c r="J664" s="230">
        <v>0</v>
      </c>
      <c r="K664" s="267">
        <v>46376.98</v>
      </c>
      <c r="L664" s="230">
        <v>0</v>
      </c>
      <c r="M664" s="229"/>
      <c r="N664" s="8"/>
      <c r="O664" s="8"/>
      <c r="P664" s="8"/>
    </row>
    <row r="665" spans="1:16" ht="78.75" customHeight="1">
      <c r="A665" s="540">
        <v>6207260001</v>
      </c>
      <c r="B665" s="541"/>
      <c r="C665" s="538" t="s">
        <v>1145</v>
      </c>
      <c r="D665" s="539"/>
      <c r="E665" s="230">
        <v>0</v>
      </c>
      <c r="F665" s="230">
        <v>0</v>
      </c>
      <c r="G665" s="267">
        <v>4938.5</v>
      </c>
      <c r="H665" s="230">
        <v>0</v>
      </c>
      <c r="I665" s="267">
        <v>46376.98</v>
      </c>
      <c r="J665" s="230">
        <v>0</v>
      </c>
      <c r="K665" s="267">
        <v>46376.98</v>
      </c>
      <c r="L665" s="230">
        <v>0</v>
      </c>
      <c r="M665" s="229"/>
      <c r="N665" s="8"/>
      <c r="O665" s="8"/>
      <c r="P665" s="8"/>
    </row>
    <row r="666" spans="1:16" ht="52.5" customHeight="1">
      <c r="A666" s="540">
        <v>620727</v>
      </c>
      <c r="B666" s="541"/>
      <c r="C666" s="538" t="s">
        <v>866</v>
      </c>
      <c r="D666" s="539"/>
      <c r="E666" s="230">
        <v>0</v>
      </c>
      <c r="F666" s="230">
        <v>0</v>
      </c>
      <c r="G666" s="267">
        <v>15578.59</v>
      </c>
      <c r="H666" s="230">
        <v>0</v>
      </c>
      <c r="I666" s="267">
        <v>93237.12</v>
      </c>
      <c r="J666" s="230">
        <v>0</v>
      </c>
      <c r="K666" s="267">
        <v>93237.12</v>
      </c>
      <c r="L666" s="230">
        <v>0</v>
      </c>
      <c r="M666" s="229"/>
      <c r="N666" s="8"/>
      <c r="O666" s="8"/>
      <c r="P666" s="8"/>
    </row>
    <row r="667" spans="1:16" ht="39.75" customHeight="1">
      <c r="A667" s="540">
        <v>6207270001</v>
      </c>
      <c r="B667" s="541"/>
      <c r="C667" s="538" t="s">
        <v>867</v>
      </c>
      <c r="D667" s="539"/>
      <c r="E667" s="230">
        <v>0</v>
      </c>
      <c r="F667" s="230">
        <v>0</v>
      </c>
      <c r="G667" s="267">
        <v>15578.59</v>
      </c>
      <c r="H667" s="230">
        <v>0</v>
      </c>
      <c r="I667" s="267">
        <v>93237.12</v>
      </c>
      <c r="J667" s="230">
        <v>0</v>
      </c>
      <c r="K667" s="267">
        <v>93237.12</v>
      </c>
      <c r="L667" s="230">
        <v>0</v>
      </c>
      <c r="M667" s="229"/>
      <c r="N667" s="8"/>
      <c r="O667" s="8"/>
      <c r="P667" s="8"/>
    </row>
    <row r="668" spans="1:16" ht="92.25" customHeight="1">
      <c r="A668" s="540">
        <v>620728</v>
      </c>
      <c r="B668" s="541"/>
      <c r="C668" s="538" t="s">
        <v>868</v>
      </c>
      <c r="D668" s="539"/>
      <c r="E668" s="230">
        <v>0</v>
      </c>
      <c r="F668" s="230">
        <v>0</v>
      </c>
      <c r="G668" s="230">
        <v>737.8</v>
      </c>
      <c r="H668" s="230">
        <v>0</v>
      </c>
      <c r="I668" s="267">
        <v>7827.34</v>
      </c>
      <c r="J668" s="230">
        <v>0</v>
      </c>
      <c r="K668" s="267">
        <v>7827.34</v>
      </c>
      <c r="L668" s="230">
        <v>0</v>
      </c>
      <c r="M668" s="229"/>
      <c r="N668" s="8"/>
      <c r="O668" s="8"/>
      <c r="P668" s="8"/>
    </row>
    <row r="669" spans="1:16" ht="92.25" customHeight="1">
      <c r="A669" s="540">
        <v>6207280001</v>
      </c>
      <c r="B669" s="541"/>
      <c r="C669" s="538" t="s">
        <v>868</v>
      </c>
      <c r="D669" s="539"/>
      <c r="E669" s="230">
        <v>0</v>
      </c>
      <c r="F669" s="230">
        <v>0</v>
      </c>
      <c r="G669" s="230">
        <v>737.8</v>
      </c>
      <c r="H669" s="230">
        <v>0</v>
      </c>
      <c r="I669" s="267">
        <v>7827.34</v>
      </c>
      <c r="J669" s="230">
        <v>0</v>
      </c>
      <c r="K669" s="267">
        <v>7827.34</v>
      </c>
      <c r="L669" s="230">
        <v>0</v>
      </c>
      <c r="M669" s="229"/>
      <c r="N669" s="8"/>
      <c r="O669" s="8"/>
      <c r="P669" s="8"/>
    </row>
    <row r="670" spans="1:16" ht="66" customHeight="1">
      <c r="A670" s="540">
        <v>620729</v>
      </c>
      <c r="B670" s="541"/>
      <c r="C670" s="538" t="s">
        <v>869</v>
      </c>
      <c r="D670" s="539"/>
      <c r="E670" s="230">
        <v>0</v>
      </c>
      <c r="F670" s="230">
        <v>0</v>
      </c>
      <c r="G670" s="267">
        <v>68720.2</v>
      </c>
      <c r="H670" s="230">
        <v>0</v>
      </c>
      <c r="I670" s="267">
        <v>223341.51</v>
      </c>
      <c r="J670" s="230">
        <v>0</v>
      </c>
      <c r="K670" s="267">
        <v>223341.51</v>
      </c>
      <c r="L670" s="230">
        <v>0</v>
      </c>
      <c r="M670" s="229"/>
      <c r="N670" s="8"/>
      <c r="O670" s="8"/>
      <c r="P670" s="8"/>
    </row>
    <row r="671" spans="1:16" ht="66" customHeight="1">
      <c r="A671" s="540">
        <v>6207290001</v>
      </c>
      <c r="B671" s="541"/>
      <c r="C671" s="538" t="s">
        <v>1146</v>
      </c>
      <c r="D671" s="539"/>
      <c r="E671" s="230">
        <v>0</v>
      </c>
      <c r="F671" s="230">
        <v>0</v>
      </c>
      <c r="G671" s="267">
        <v>68720.2</v>
      </c>
      <c r="H671" s="230">
        <v>0</v>
      </c>
      <c r="I671" s="267">
        <v>223341.51</v>
      </c>
      <c r="J671" s="230">
        <v>0</v>
      </c>
      <c r="K671" s="267">
        <v>223341.51</v>
      </c>
      <c r="L671" s="230">
        <v>0</v>
      </c>
      <c r="M671" s="229"/>
      <c r="N671" s="8"/>
      <c r="O671" s="8"/>
      <c r="P671" s="8"/>
    </row>
    <row r="672" spans="1:16" ht="78.75" customHeight="1">
      <c r="A672" s="540">
        <v>6290</v>
      </c>
      <c r="B672" s="541"/>
      <c r="C672" s="538" t="s">
        <v>608</v>
      </c>
      <c r="D672" s="539"/>
      <c r="E672" s="230">
        <v>0</v>
      </c>
      <c r="F672" s="230">
        <v>0</v>
      </c>
      <c r="G672" s="230">
        <v>0</v>
      </c>
      <c r="H672" s="267">
        <v>4186179.58</v>
      </c>
      <c r="I672" s="230">
        <v>0</v>
      </c>
      <c r="J672" s="267">
        <v>4186179.58</v>
      </c>
      <c r="K672" s="230">
        <v>0</v>
      </c>
      <c r="L672" s="267">
        <v>4186179.58</v>
      </c>
      <c r="M672" s="229"/>
      <c r="N672" s="8"/>
      <c r="O672" s="8"/>
      <c r="P672" s="8"/>
    </row>
    <row r="673" spans="1:16" ht="78.75" customHeight="1">
      <c r="A673" s="540">
        <v>629099</v>
      </c>
      <c r="B673" s="541"/>
      <c r="C673" s="538" t="s">
        <v>608</v>
      </c>
      <c r="D673" s="539"/>
      <c r="E673" s="230">
        <v>0</v>
      </c>
      <c r="F673" s="230">
        <v>0</v>
      </c>
      <c r="G673" s="230">
        <v>0</v>
      </c>
      <c r="H673" s="267">
        <v>4186179.58</v>
      </c>
      <c r="I673" s="230">
        <v>0</v>
      </c>
      <c r="J673" s="267">
        <v>4186179.58</v>
      </c>
      <c r="K673" s="230">
        <v>0</v>
      </c>
      <c r="L673" s="267">
        <v>4186179.58</v>
      </c>
      <c r="M673" s="229"/>
      <c r="N673" s="8"/>
      <c r="O673" s="8"/>
      <c r="P673" s="8"/>
    </row>
    <row r="674" spans="1:16" ht="39.75" customHeight="1">
      <c r="A674" s="540">
        <v>6290999999</v>
      </c>
      <c r="B674" s="541"/>
      <c r="C674" s="538" t="s">
        <v>608</v>
      </c>
      <c r="D674" s="539"/>
      <c r="E674" s="230">
        <v>0</v>
      </c>
      <c r="F674" s="230">
        <v>0</v>
      </c>
      <c r="G674" s="230">
        <v>0</v>
      </c>
      <c r="H674" s="267">
        <v>4186179.58</v>
      </c>
      <c r="I674" s="230">
        <v>0</v>
      </c>
      <c r="J674" s="267">
        <v>4186179.58</v>
      </c>
      <c r="K674" s="230">
        <v>0</v>
      </c>
      <c r="L674" s="267">
        <v>4186179.58</v>
      </c>
      <c r="M674" s="229"/>
      <c r="N674" s="8"/>
      <c r="O674" s="8"/>
      <c r="P674" s="8"/>
    </row>
    <row r="675" spans="1:16" ht="26.25" customHeight="1">
      <c r="A675" s="540">
        <v>6298</v>
      </c>
      <c r="B675" s="541"/>
      <c r="C675" s="538" t="s">
        <v>870</v>
      </c>
      <c r="D675" s="539"/>
      <c r="E675" s="230">
        <v>0</v>
      </c>
      <c r="F675" s="230">
        <v>0</v>
      </c>
      <c r="G675" s="267">
        <v>444146.01</v>
      </c>
      <c r="H675" s="230">
        <v>0</v>
      </c>
      <c r="I675" s="267">
        <v>2474998.75</v>
      </c>
      <c r="J675" s="230">
        <v>0</v>
      </c>
      <c r="K675" s="267">
        <v>2474998.75</v>
      </c>
      <c r="L675" s="230">
        <v>0</v>
      </c>
      <c r="M675" s="229"/>
      <c r="N675" s="8"/>
      <c r="O675" s="8"/>
      <c r="P675" s="8"/>
    </row>
    <row r="676" spans="1:16" ht="12.75" customHeight="1">
      <c r="A676" s="540">
        <v>629803</v>
      </c>
      <c r="B676" s="541"/>
      <c r="C676" s="538" t="s">
        <v>1147</v>
      </c>
      <c r="D676" s="539"/>
      <c r="E676" s="230">
        <v>0</v>
      </c>
      <c r="F676" s="230">
        <v>0</v>
      </c>
      <c r="G676" s="267">
        <v>47153.74</v>
      </c>
      <c r="H676" s="230">
        <v>0</v>
      </c>
      <c r="I676" s="267">
        <v>277726.98</v>
      </c>
      <c r="J676" s="230">
        <v>0</v>
      </c>
      <c r="K676" s="267">
        <v>277726.98</v>
      </c>
      <c r="L676" s="230">
        <v>0</v>
      </c>
      <c r="M676" s="229"/>
      <c r="N676" s="8"/>
      <c r="O676" s="8"/>
      <c r="P676" s="8"/>
    </row>
    <row r="677" spans="1:16" ht="26.25" customHeight="1">
      <c r="A677" s="540">
        <v>6298030001</v>
      </c>
      <c r="B677" s="541"/>
      <c r="C677" s="538" t="s">
        <v>1147</v>
      </c>
      <c r="D677" s="539"/>
      <c r="E677" s="230">
        <v>0</v>
      </c>
      <c r="F677" s="230">
        <v>0</v>
      </c>
      <c r="G677" s="267">
        <v>47153.74</v>
      </c>
      <c r="H677" s="230">
        <v>0</v>
      </c>
      <c r="I677" s="267">
        <v>277726.98</v>
      </c>
      <c r="J677" s="230">
        <v>0</v>
      </c>
      <c r="K677" s="267">
        <v>277726.98</v>
      </c>
      <c r="L677" s="230">
        <v>0</v>
      </c>
      <c r="M677" s="229"/>
      <c r="N677" s="8"/>
      <c r="O677" s="8"/>
      <c r="P677" s="8"/>
    </row>
    <row r="678" spans="1:16" ht="66" customHeight="1">
      <c r="A678" s="540">
        <v>629804</v>
      </c>
      <c r="B678" s="541"/>
      <c r="C678" s="538" t="s">
        <v>1148</v>
      </c>
      <c r="D678" s="539"/>
      <c r="E678" s="230">
        <v>0</v>
      </c>
      <c r="F678" s="230">
        <v>0</v>
      </c>
      <c r="G678" s="230">
        <v>0</v>
      </c>
      <c r="H678" s="230">
        <v>0</v>
      </c>
      <c r="I678" s="267">
        <v>3020.22</v>
      </c>
      <c r="J678" s="230">
        <v>0</v>
      </c>
      <c r="K678" s="267">
        <v>3020.22</v>
      </c>
      <c r="L678" s="230">
        <v>0</v>
      </c>
      <c r="M678" s="229"/>
      <c r="N678" s="8"/>
      <c r="O678" s="8"/>
      <c r="P678" s="8"/>
    </row>
    <row r="679" spans="1:16" ht="66" customHeight="1">
      <c r="A679" s="540">
        <v>6298040001</v>
      </c>
      <c r="B679" s="541"/>
      <c r="C679" s="538" t="s">
        <v>1148</v>
      </c>
      <c r="D679" s="539"/>
      <c r="E679" s="230">
        <v>0</v>
      </c>
      <c r="F679" s="230">
        <v>0</v>
      </c>
      <c r="G679" s="230">
        <v>0</v>
      </c>
      <c r="H679" s="230">
        <v>0</v>
      </c>
      <c r="I679" s="267">
        <v>3020.22</v>
      </c>
      <c r="J679" s="230">
        <v>0</v>
      </c>
      <c r="K679" s="267">
        <v>3020.22</v>
      </c>
      <c r="L679" s="230">
        <v>0</v>
      </c>
      <c r="M679" s="229"/>
      <c r="N679" s="8"/>
      <c r="O679" s="8"/>
      <c r="P679" s="8"/>
    </row>
    <row r="680" spans="1:16" ht="26.25" customHeight="1">
      <c r="A680" s="540">
        <v>629809</v>
      </c>
      <c r="B680" s="541"/>
      <c r="C680" s="538" t="s">
        <v>1149</v>
      </c>
      <c r="D680" s="539"/>
      <c r="E680" s="230">
        <v>0</v>
      </c>
      <c r="F680" s="230">
        <v>0</v>
      </c>
      <c r="G680" s="267">
        <v>396992.27</v>
      </c>
      <c r="H680" s="230">
        <v>0</v>
      </c>
      <c r="I680" s="267">
        <v>2194251.55</v>
      </c>
      <c r="J680" s="230">
        <v>0</v>
      </c>
      <c r="K680" s="267">
        <v>2194251.55</v>
      </c>
      <c r="L680" s="230">
        <v>0</v>
      </c>
      <c r="M680" s="229"/>
      <c r="N680" s="8"/>
      <c r="O680" s="8"/>
      <c r="P680" s="8"/>
    </row>
    <row r="681" spans="1:16" ht="26.25" customHeight="1">
      <c r="A681" s="540">
        <v>6298090001</v>
      </c>
      <c r="B681" s="541"/>
      <c r="C681" s="538" t="s">
        <v>1149</v>
      </c>
      <c r="D681" s="539"/>
      <c r="E681" s="230">
        <v>0</v>
      </c>
      <c r="F681" s="230">
        <v>0</v>
      </c>
      <c r="G681" s="267">
        <v>396992.27</v>
      </c>
      <c r="H681" s="230">
        <v>0</v>
      </c>
      <c r="I681" s="267">
        <v>2194251.55</v>
      </c>
      <c r="J681" s="230">
        <v>0</v>
      </c>
      <c r="K681" s="267">
        <v>2194251.55</v>
      </c>
      <c r="L681" s="230">
        <v>0</v>
      </c>
      <c r="M681" s="229"/>
      <c r="N681" s="8"/>
      <c r="O681" s="8"/>
      <c r="P681" s="8"/>
    </row>
    <row r="682" spans="1:16" ht="26.25" customHeight="1">
      <c r="A682" s="540">
        <v>63</v>
      </c>
      <c r="B682" s="541"/>
      <c r="C682" s="538" t="s">
        <v>1151</v>
      </c>
      <c r="D682" s="539"/>
      <c r="E682" s="230">
        <v>0</v>
      </c>
      <c r="F682" s="230">
        <v>0</v>
      </c>
      <c r="G682" s="230">
        <v>731</v>
      </c>
      <c r="H682" s="230">
        <v>908</v>
      </c>
      <c r="I682" s="230">
        <v>908</v>
      </c>
      <c r="J682" s="230">
        <v>908</v>
      </c>
      <c r="K682" s="230">
        <v>0</v>
      </c>
      <c r="L682" s="230">
        <v>0</v>
      </c>
      <c r="M682" s="229"/>
      <c r="N682" s="8"/>
      <c r="O682" s="8"/>
      <c r="P682" s="8"/>
    </row>
    <row r="683" spans="1:16" ht="39.75" customHeight="1">
      <c r="A683" s="540">
        <v>6303</v>
      </c>
      <c r="B683" s="541"/>
      <c r="C683" s="538" t="s">
        <v>871</v>
      </c>
      <c r="D683" s="539"/>
      <c r="E683" s="230">
        <v>0</v>
      </c>
      <c r="F683" s="230">
        <v>0</v>
      </c>
      <c r="G683" s="230">
        <v>731</v>
      </c>
      <c r="H683" s="230">
        <v>0</v>
      </c>
      <c r="I683" s="230">
        <v>908</v>
      </c>
      <c r="J683" s="230">
        <v>0</v>
      </c>
      <c r="K683" s="230">
        <v>908</v>
      </c>
      <c r="L683" s="230">
        <v>0</v>
      </c>
      <c r="M683" s="229"/>
      <c r="N683" s="8"/>
      <c r="O683" s="8"/>
      <c r="P683" s="8"/>
    </row>
    <row r="684" spans="1:16" ht="66" customHeight="1">
      <c r="A684" s="540">
        <v>630300</v>
      </c>
      <c r="B684" s="541"/>
      <c r="C684" s="538" t="s">
        <v>1152</v>
      </c>
      <c r="D684" s="539"/>
      <c r="E684" s="230">
        <v>0</v>
      </c>
      <c r="F684" s="230">
        <v>0</v>
      </c>
      <c r="G684" s="230">
        <v>666</v>
      </c>
      <c r="H684" s="230">
        <v>0</v>
      </c>
      <c r="I684" s="230">
        <v>843</v>
      </c>
      <c r="J684" s="230">
        <v>0</v>
      </c>
      <c r="K684" s="230">
        <v>843</v>
      </c>
      <c r="L684" s="230">
        <v>0</v>
      </c>
      <c r="M684" s="229"/>
      <c r="N684" s="8"/>
      <c r="O684" s="8"/>
      <c r="P684" s="8"/>
    </row>
    <row r="685" spans="1:16" ht="66" customHeight="1">
      <c r="A685" s="540">
        <v>6303000001</v>
      </c>
      <c r="B685" s="541"/>
      <c r="C685" s="538" t="s">
        <v>1152</v>
      </c>
      <c r="D685" s="539"/>
      <c r="E685" s="230">
        <v>0</v>
      </c>
      <c r="F685" s="230">
        <v>0</v>
      </c>
      <c r="G685" s="230">
        <v>666</v>
      </c>
      <c r="H685" s="230">
        <v>0</v>
      </c>
      <c r="I685" s="230">
        <v>843</v>
      </c>
      <c r="J685" s="230">
        <v>0</v>
      </c>
      <c r="K685" s="230">
        <v>843</v>
      </c>
      <c r="L685" s="230">
        <v>0</v>
      </c>
      <c r="M685" s="229"/>
      <c r="N685" s="8"/>
      <c r="O685" s="8"/>
      <c r="P685" s="8"/>
    </row>
    <row r="686" spans="1:16" ht="26.25" customHeight="1">
      <c r="A686" s="540">
        <v>630305</v>
      </c>
      <c r="B686" s="541"/>
      <c r="C686" s="538" t="s">
        <v>872</v>
      </c>
      <c r="D686" s="539"/>
      <c r="E686" s="230">
        <v>0</v>
      </c>
      <c r="F686" s="230">
        <v>0</v>
      </c>
      <c r="G686" s="230">
        <v>65</v>
      </c>
      <c r="H686" s="230">
        <v>0</v>
      </c>
      <c r="I686" s="230">
        <v>65</v>
      </c>
      <c r="J686" s="230">
        <v>0</v>
      </c>
      <c r="K686" s="230">
        <v>65</v>
      </c>
      <c r="L686" s="230">
        <v>0</v>
      </c>
      <c r="M686" s="229"/>
      <c r="N686" s="8"/>
      <c r="O686" s="8"/>
      <c r="P686" s="8"/>
    </row>
    <row r="687" spans="1:16" ht="12.75" customHeight="1">
      <c r="A687" s="540">
        <v>6303050000</v>
      </c>
      <c r="B687" s="541"/>
      <c r="C687" s="538" t="s">
        <v>238</v>
      </c>
      <c r="D687" s="539"/>
      <c r="E687" s="230">
        <v>0</v>
      </c>
      <c r="F687" s="230">
        <v>0</v>
      </c>
      <c r="G687" s="230">
        <v>65</v>
      </c>
      <c r="H687" s="230">
        <v>0</v>
      </c>
      <c r="I687" s="230">
        <v>65</v>
      </c>
      <c r="J687" s="230">
        <v>0</v>
      </c>
      <c r="K687" s="230">
        <v>65</v>
      </c>
      <c r="L687" s="230">
        <v>0</v>
      </c>
      <c r="M687" s="229"/>
      <c r="N687" s="8"/>
      <c r="O687" s="8"/>
      <c r="P687" s="8"/>
    </row>
    <row r="688" spans="1:16" ht="39.75" customHeight="1">
      <c r="A688" s="540">
        <v>6390</v>
      </c>
      <c r="B688" s="541"/>
      <c r="C688" s="538" t="s">
        <v>608</v>
      </c>
      <c r="D688" s="539"/>
      <c r="E688" s="230">
        <v>0</v>
      </c>
      <c r="F688" s="230">
        <v>0</v>
      </c>
      <c r="G688" s="230">
        <v>0</v>
      </c>
      <c r="H688" s="230">
        <v>908</v>
      </c>
      <c r="I688" s="230">
        <v>0</v>
      </c>
      <c r="J688" s="230">
        <v>908</v>
      </c>
      <c r="K688" s="230">
        <v>0</v>
      </c>
      <c r="L688" s="230">
        <v>908</v>
      </c>
      <c r="M688" s="229"/>
      <c r="N688" s="8"/>
      <c r="O688" s="8"/>
      <c r="P688" s="8"/>
    </row>
    <row r="689" spans="1:16" ht="39.75" customHeight="1">
      <c r="A689" s="540">
        <v>639099</v>
      </c>
      <c r="B689" s="541"/>
      <c r="C689" s="538" t="s">
        <v>608</v>
      </c>
      <c r="D689" s="539"/>
      <c r="E689" s="230">
        <v>0</v>
      </c>
      <c r="F689" s="230">
        <v>0</v>
      </c>
      <c r="G689" s="230">
        <v>0</v>
      </c>
      <c r="H689" s="230">
        <v>908</v>
      </c>
      <c r="I689" s="230">
        <v>0</v>
      </c>
      <c r="J689" s="230">
        <v>908</v>
      </c>
      <c r="K689" s="230">
        <v>0</v>
      </c>
      <c r="L689" s="230">
        <v>908</v>
      </c>
      <c r="M689" s="229"/>
      <c r="N689" s="8"/>
      <c r="O689" s="8"/>
      <c r="P689" s="8"/>
    </row>
    <row r="690" spans="1:16" ht="39.75" customHeight="1">
      <c r="A690" s="540">
        <v>6390999999</v>
      </c>
      <c r="B690" s="541"/>
      <c r="C690" s="538" t="s">
        <v>608</v>
      </c>
      <c r="D690" s="539"/>
      <c r="E690" s="230">
        <v>0</v>
      </c>
      <c r="F690" s="230">
        <v>0</v>
      </c>
      <c r="G690" s="230">
        <v>0</v>
      </c>
      <c r="H690" s="230">
        <v>908</v>
      </c>
      <c r="I690" s="230">
        <v>0</v>
      </c>
      <c r="J690" s="230">
        <v>908</v>
      </c>
      <c r="K690" s="230">
        <v>0</v>
      </c>
      <c r="L690" s="230">
        <v>908</v>
      </c>
      <c r="M690" s="229"/>
      <c r="N690" s="8"/>
      <c r="O690" s="8"/>
      <c r="P690" s="8"/>
    </row>
    <row r="691" spans="1:16" ht="39.75" customHeight="1">
      <c r="A691" s="540">
        <v>64</v>
      </c>
      <c r="B691" s="541"/>
      <c r="C691" s="538" t="s">
        <v>1154</v>
      </c>
      <c r="D691" s="539"/>
      <c r="E691" s="230">
        <v>0</v>
      </c>
      <c r="F691" s="230">
        <v>0</v>
      </c>
      <c r="G691" s="267">
        <v>100328.33</v>
      </c>
      <c r="H691" s="267">
        <v>536640.81</v>
      </c>
      <c r="I691" s="267">
        <v>536640.81</v>
      </c>
      <c r="J691" s="267">
        <v>536640.81</v>
      </c>
      <c r="K691" s="230">
        <v>0</v>
      </c>
      <c r="L691" s="230">
        <v>0</v>
      </c>
      <c r="M691" s="229"/>
      <c r="N691" s="8"/>
      <c r="O691" s="8"/>
      <c r="P691" s="8"/>
    </row>
    <row r="692" spans="1:16" ht="26.25" customHeight="1">
      <c r="A692" s="540">
        <v>6400</v>
      </c>
      <c r="B692" s="541"/>
      <c r="C692" s="538" t="s">
        <v>873</v>
      </c>
      <c r="D692" s="539"/>
      <c r="E692" s="230">
        <v>0</v>
      </c>
      <c r="F692" s="230">
        <v>0</v>
      </c>
      <c r="G692" s="267">
        <v>55076.06</v>
      </c>
      <c r="H692" s="230">
        <v>0</v>
      </c>
      <c r="I692" s="267">
        <v>211116.35</v>
      </c>
      <c r="J692" s="230">
        <v>0</v>
      </c>
      <c r="K692" s="267">
        <v>211116.35</v>
      </c>
      <c r="L692" s="230">
        <v>0</v>
      </c>
      <c r="M692" s="229"/>
      <c r="N692" s="8"/>
      <c r="O692" s="8"/>
      <c r="P692" s="8"/>
    </row>
    <row r="693" spans="1:16" ht="66" customHeight="1">
      <c r="A693" s="540">
        <v>640001</v>
      </c>
      <c r="B693" s="541"/>
      <c r="C693" s="538" t="s">
        <v>1155</v>
      </c>
      <c r="D693" s="539"/>
      <c r="E693" s="230">
        <v>0</v>
      </c>
      <c r="F693" s="230">
        <v>0</v>
      </c>
      <c r="G693" s="230">
        <v>218</v>
      </c>
      <c r="H693" s="230">
        <v>0</v>
      </c>
      <c r="I693" s="230">
        <v>218</v>
      </c>
      <c r="J693" s="230">
        <v>0</v>
      </c>
      <c r="K693" s="230">
        <v>218</v>
      </c>
      <c r="L693" s="230">
        <v>0</v>
      </c>
      <c r="M693" s="229"/>
      <c r="N693" s="8"/>
      <c r="O693" s="8"/>
      <c r="P693" s="8"/>
    </row>
    <row r="694" spans="1:16" ht="66" customHeight="1">
      <c r="A694" s="540">
        <v>6400010001</v>
      </c>
      <c r="B694" s="541"/>
      <c r="C694" s="538" t="s">
        <v>1155</v>
      </c>
      <c r="D694" s="539"/>
      <c r="E694" s="230">
        <v>0</v>
      </c>
      <c r="F694" s="230">
        <v>0</v>
      </c>
      <c r="G694" s="230">
        <v>218</v>
      </c>
      <c r="H694" s="230">
        <v>0</v>
      </c>
      <c r="I694" s="230">
        <v>218</v>
      </c>
      <c r="J694" s="230">
        <v>0</v>
      </c>
      <c r="K694" s="230">
        <v>218</v>
      </c>
      <c r="L694" s="230">
        <v>0</v>
      </c>
      <c r="M694" s="229"/>
      <c r="N694" s="8"/>
      <c r="O694" s="8"/>
      <c r="P694" s="8"/>
    </row>
    <row r="695" spans="1:16" ht="52.5" customHeight="1">
      <c r="A695" s="540">
        <v>640005</v>
      </c>
      <c r="B695" s="541"/>
      <c r="C695" s="538" t="s">
        <v>1156</v>
      </c>
      <c r="D695" s="539"/>
      <c r="E695" s="230">
        <v>0</v>
      </c>
      <c r="F695" s="230">
        <v>0</v>
      </c>
      <c r="G695" s="230">
        <v>0</v>
      </c>
      <c r="H695" s="230">
        <v>0</v>
      </c>
      <c r="I695" s="267">
        <v>1264.08</v>
      </c>
      <c r="J695" s="230">
        <v>0</v>
      </c>
      <c r="K695" s="267">
        <v>1264.08</v>
      </c>
      <c r="L695" s="230">
        <v>0</v>
      </c>
      <c r="M695" s="229"/>
      <c r="N695" s="8"/>
      <c r="O695" s="8"/>
      <c r="P695" s="8"/>
    </row>
    <row r="696" spans="1:16" ht="66" customHeight="1">
      <c r="A696" s="540">
        <v>6400050001</v>
      </c>
      <c r="B696" s="541"/>
      <c r="C696" s="538" t="s">
        <v>1156</v>
      </c>
      <c r="D696" s="539"/>
      <c r="E696" s="230">
        <v>0</v>
      </c>
      <c r="F696" s="230">
        <v>0</v>
      </c>
      <c r="G696" s="230">
        <v>0</v>
      </c>
      <c r="H696" s="230">
        <v>0</v>
      </c>
      <c r="I696" s="267">
        <v>1264.08</v>
      </c>
      <c r="J696" s="230">
        <v>0</v>
      </c>
      <c r="K696" s="267">
        <v>1264.08</v>
      </c>
      <c r="L696" s="230">
        <v>0</v>
      </c>
      <c r="M696" s="229"/>
      <c r="N696" s="8"/>
      <c r="O696" s="8"/>
      <c r="P696" s="8"/>
    </row>
    <row r="697" spans="1:16" ht="66" customHeight="1">
      <c r="A697" s="540">
        <v>640009</v>
      </c>
      <c r="B697" s="541"/>
      <c r="C697" s="538" t="s">
        <v>1157</v>
      </c>
      <c r="D697" s="539"/>
      <c r="E697" s="230">
        <v>0</v>
      </c>
      <c r="F697" s="230">
        <v>0</v>
      </c>
      <c r="G697" s="267">
        <v>54858.06</v>
      </c>
      <c r="H697" s="230">
        <v>0</v>
      </c>
      <c r="I697" s="267">
        <v>209634.27</v>
      </c>
      <c r="J697" s="230">
        <v>0</v>
      </c>
      <c r="K697" s="267">
        <v>209634.27</v>
      </c>
      <c r="L697" s="230">
        <v>0</v>
      </c>
      <c r="M697" s="229"/>
      <c r="N697" s="8"/>
      <c r="O697" s="8"/>
      <c r="P697" s="8"/>
    </row>
    <row r="698" spans="1:16" ht="39.75" customHeight="1">
      <c r="A698" s="540">
        <v>6400090001</v>
      </c>
      <c r="B698" s="541"/>
      <c r="C698" s="538" t="s">
        <v>1157</v>
      </c>
      <c r="D698" s="539"/>
      <c r="E698" s="230">
        <v>0</v>
      </c>
      <c r="F698" s="230">
        <v>0</v>
      </c>
      <c r="G698" s="267">
        <v>54858.06</v>
      </c>
      <c r="H698" s="230">
        <v>0</v>
      </c>
      <c r="I698" s="267">
        <v>209634.27</v>
      </c>
      <c r="J698" s="230">
        <v>0</v>
      </c>
      <c r="K698" s="267">
        <v>209634.27</v>
      </c>
      <c r="L698" s="230">
        <v>0</v>
      </c>
      <c r="M698" s="229"/>
      <c r="N698" s="8"/>
      <c r="O698" s="8"/>
      <c r="P698" s="8"/>
    </row>
    <row r="699" spans="1:16" ht="39.75" customHeight="1">
      <c r="A699" s="540">
        <v>6401</v>
      </c>
      <c r="B699" s="541"/>
      <c r="C699" s="538" t="s">
        <v>874</v>
      </c>
      <c r="D699" s="539"/>
      <c r="E699" s="230">
        <v>0</v>
      </c>
      <c r="F699" s="230">
        <v>0</v>
      </c>
      <c r="G699" s="267">
        <v>2760.97</v>
      </c>
      <c r="H699" s="230">
        <v>0</v>
      </c>
      <c r="I699" s="267">
        <v>77001.22</v>
      </c>
      <c r="J699" s="230">
        <v>0</v>
      </c>
      <c r="K699" s="267">
        <v>77001.22</v>
      </c>
      <c r="L699" s="230">
        <v>0</v>
      </c>
      <c r="M699" s="229"/>
      <c r="N699" s="8"/>
      <c r="O699" s="8"/>
      <c r="P699" s="8"/>
    </row>
    <row r="700" spans="1:16" ht="92.25" customHeight="1">
      <c r="A700" s="540">
        <v>640100</v>
      </c>
      <c r="B700" s="541"/>
      <c r="C700" s="538" t="s">
        <v>0</v>
      </c>
      <c r="D700" s="539"/>
      <c r="E700" s="230">
        <v>0</v>
      </c>
      <c r="F700" s="230">
        <v>0</v>
      </c>
      <c r="G700" s="230">
        <v>562.4</v>
      </c>
      <c r="H700" s="230">
        <v>0</v>
      </c>
      <c r="I700" s="267">
        <v>26322.13</v>
      </c>
      <c r="J700" s="230">
        <v>0</v>
      </c>
      <c r="K700" s="267">
        <v>26322.13</v>
      </c>
      <c r="L700" s="230">
        <v>0</v>
      </c>
      <c r="M700" s="229"/>
      <c r="N700" s="8"/>
      <c r="O700" s="8"/>
      <c r="P700" s="8"/>
    </row>
    <row r="701" spans="1:16" ht="92.25" customHeight="1">
      <c r="A701" s="540">
        <v>6401000001</v>
      </c>
      <c r="B701" s="541"/>
      <c r="C701" s="538" t="s">
        <v>0</v>
      </c>
      <c r="D701" s="539"/>
      <c r="E701" s="230">
        <v>0</v>
      </c>
      <c r="F701" s="230">
        <v>0</v>
      </c>
      <c r="G701" s="230">
        <v>562.4</v>
      </c>
      <c r="H701" s="230">
        <v>0</v>
      </c>
      <c r="I701" s="267">
        <v>26322.13</v>
      </c>
      <c r="J701" s="230">
        <v>0</v>
      </c>
      <c r="K701" s="267">
        <v>26322.13</v>
      </c>
      <c r="L701" s="230">
        <v>0</v>
      </c>
      <c r="M701" s="229"/>
      <c r="N701" s="8"/>
      <c r="O701" s="8"/>
      <c r="P701" s="8"/>
    </row>
    <row r="702" spans="1:16" ht="66" customHeight="1">
      <c r="A702" s="540">
        <v>640101</v>
      </c>
      <c r="B702" s="541"/>
      <c r="C702" s="538" t="s">
        <v>1</v>
      </c>
      <c r="D702" s="539"/>
      <c r="E702" s="230">
        <v>0</v>
      </c>
      <c r="F702" s="230">
        <v>0</v>
      </c>
      <c r="G702" s="230">
        <v>169.2</v>
      </c>
      <c r="H702" s="230">
        <v>0</v>
      </c>
      <c r="I702" s="267">
        <v>6328.23</v>
      </c>
      <c r="J702" s="230">
        <v>0</v>
      </c>
      <c r="K702" s="267">
        <v>6328.23</v>
      </c>
      <c r="L702" s="230">
        <v>0</v>
      </c>
      <c r="M702" s="229"/>
      <c r="N702" s="8"/>
      <c r="O702" s="8"/>
      <c r="P702" s="8"/>
    </row>
    <row r="703" spans="1:16" ht="66" customHeight="1">
      <c r="A703" s="540">
        <v>6401010001</v>
      </c>
      <c r="B703" s="541"/>
      <c r="C703" s="538" t="s">
        <v>1</v>
      </c>
      <c r="D703" s="539"/>
      <c r="E703" s="230">
        <v>0</v>
      </c>
      <c r="F703" s="230">
        <v>0</v>
      </c>
      <c r="G703" s="230">
        <v>169.2</v>
      </c>
      <c r="H703" s="230">
        <v>0</v>
      </c>
      <c r="I703" s="267">
        <v>6328.23</v>
      </c>
      <c r="J703" s="230">
        <v>0</v>
      </c>
      <c r="K703" s="267">
        <v>6328.23</v>
      </c>
      <c r="L703" s="230">
        <v>0</v>
      </c>
      <c r="M703" s="229"/>
      <c r="N703" s="8"/>
      <c r="O703" s="8"/>
      <c r="P703" s="8"/>
    </row>
    <row r="704" spans="1:16" ht="78.75" customHeight="1">
      <c r="A704" s="540">
        <v>640111</v>
      </c>
      <c r="B704" s="541"/>
      <c r="C704" s="538" t="s">
        <v>2</v>
      </c>
      <c r="D704" s="539"/>
      <c r="E704" s="230">
        <v>0</v>
      </c>
      <c r="F704" s="230">
        <v>0</v>
      </c>
      <c r="G704" s="267">
        <v>2029.37</v>
      </c>
      <c r="H704" s="230">
        <v>0</v>
      </c>
      <c r="I704" s="267">
        <v>44350.86</v>
      </c>
      <c r="J704" s="230">
        <v>0</v>
      </c>
      <c r="K704" s="267">
        <v>44350.86</v>
      </c>
      <c r="L704" s="230">
        <v>0</v>
      </c>
      <c r="M704" s="229"/>
      <c r="N704" s="8"/>
      <c r="O704" s="8"/>
      <c r="P704" s="8"/>
    </row>
    <row r="705" spans="1:16" ht="78.75" customHeight="1">
      <c r="A705" s="540">
        <v>6401110001</v>
      </c>
      <c r="B705" s="541"/>
      <c r="C705" s="538" t="s">
        <v>2</v>
      </c>
      <c r="D705" s="539"/>
      <c r="E705" s="230">
        <v>0</v>
      </c>
      <c r="F705" s="230">
        <v>0</v>
      </c>
      <c r="G705" s="267">
        <v>2029.37</v>
      </c>
      <c r="H705" s="230">
        <v>0</v>
      </c>
      <c r="I705" s="267">
        <v>44350.86</v>
      </c>
      <c r="J705" s="230">
        <v>0</v>
      </c>
      <c r="K705" s="267">
        <v>44350.86</v>
      </c>
      <c r="L705" s="230">
        <v>0</v>
      </c>
      <c r="M705" s="229"/>
      <c r="N705" s="8"/>
      <c r="O705" s="8"/>
      <c r="P705" s="8"/>
    </row>
    <row r="706" spans="1:16" ht="78.75" customHeight="1">
      <c r="A706" s="540">
        <v>6402</v>
      </c>
      <c r="B706" s="541"/>
      <c r="C706" s="538" t="s">
        <v>875</v>
      </c>
      <c r="D706" s="539"/>
      <c r="E706" s="230">
        <v>0</v>
      </c>
      <c r="F706" s="230">
        <v>0</v>
      </c>
      <c r="G706" s="267">
        <v>10592.09</v>
      </c>
      <c r="H706" s="230">
        <v>0</v>
      </c>
      <c r="I706" s="267">
        <v>25603.56</v>
      </c>
      <c r="J706" s="230">
        <v>0</v>
      </c>
      <c r="K706" s="267">
        <v>25603.56</v>
      </c>
      <c r="L706" s="230">
        <v>0</v>
      </c>
      <c r="M706" s="229"/>
      <c r="N706" s="8"/>
      <c r="O706" s="8"/>
      <c r="P706" s="8"/>
    </row>
    <row r="707" spans="1:16" ht="78.75" customHeight="1">
      <c r="A707" s="540">
        <v>640200</v>
      </c>
      <c r="B707" s="541"/>
      <c r="C707" s="538" t="s">
        <v>3</v>
      </c>
      <c r="D707" s="539"/>
      <c r="E707" s="230">
        <v>0</v>
      </c>
      <c r="F707" s="230">
        <v>0</v>
      </c>
      <c r="G707" s="267">
        <v>10592.09</v>
      </c>
      <c r="H707" s="230">
        <v>0</v>
      </c>
      <c r="I707" s="267">
        <v>25603.56</v>
      </c>
      <c r="J707" s="230">
        <v>0</v>
      </c>
      <c r="K707" s="267">
        <v>25603.56</v>
      </c>
      <c r="L707" s="230">
        <v>0</v>
      </c>
      <c r="M707" s="229"/>
      <c r="N707" s="8"/>
      <c r="O707" s="8"/>
      <c r="P707" s="8"/>
    </row>
    <row r="708" spans="1:16" ht="26.25" customHeight="1">
      <c r="A708" s="540">
        <v>6402000001</v>
      </c>
      <c r="B708" s="541"/>
      <c r="C708" s="538" t="s">
        <v>3</v>
      </c>
      <c r="D708" s="539"/>
      <c r="E708" s="230">
        <v>0</v>
      </c>
      <c r="F708" s="230">
        <v>0</v>
      </c>
      <c r="G708" s="267">
        <v>10592.09</v>
      </c>
      <c r="H708" s="230">
        <v>0</v>
      </c>
      <c r="I708" s="267">
        <v>25603.56</v>
      </c>
      <c r="J708" s="230">
        <v>0</v>
      </c>
      <c r="K708" s="267">
        <v>25603.56</v>
      </c>
      <c r="L708" s="230">
        <v>0</v>
      </c>
      <c r="M708" s="229"/>
      <c r="N708" s="8"/>
      <c r="O708" s="8"/>
      <c r="P708" s="8"/>
    </row>
    <row r="709" spans="1:16" ht="26.25" customHeight="1">
      <c r="A709" s="540">
        <v>6403</v>
      </c>
      <c r="B709" s="541"/>
      <c r="C709" s="538" t="s">
        <v>876</v>
      </c>
      <c r="D709" s="539"/>
      <c r="E709" s="230">
        <v>0</v>
      </c>
      <c r="F709" s="230">
        <v>0</v>
      </c>
      <c r="G709" s="230">
        <v>0</v>
      </c>
      <c r="H709" s="230">
        <v>0</v>
      </c>
      <c r="I709" s="267">
        <v>1500</v>
      </c>
      <c r="J709" s="230">
        <v>0</v>
      </c>
      <c r="K709" s="267">
        <v>1500</v>
      </c>
      <c r="L709" s="230">
        <v>0</v>
      </c>
      <c r="M709" s="229"/>
      <c r="N709" s="8"/>
      <c r="O709" s="8"/>
      <c r="P709" s="8"/>
    </row>
    <row r="710" spans="1:16" ht="66" customHeight="1">
      <c r="A710" s="540">
        <v>640302</v>
      </c>
      <c r="B710" s="541"/>
      <c r="C710" s="538" t="s">
        <v>4</v>
      </c>
      <c r="D710" s="539"/>
      <c r="E710" s="230">
        <v>0</v>
      </c>
      <c r="F710" s="230">
        <v>0</v>
      </c>
      <c r="G710" s="230">
        <v>0</v>
      </c>
      <c r="H710" s="230">
        <v>0</v>
      </c>
      <c r="I710" s="267">
        <v>1500</v>
      </c>
      <c r="J710" s="230">
        <v>0</v>
      </c>
      <c r="K710" s="267">
        <v>1500</v>
      </c>
      <c r="L710" s="230">
        <v>0</v>
      </c>
      <c r="M710" s="229"/>
      <c r="N710" s="8"/>
      <c r="O710" s="8"/>
      <c r="P710" s="8"/>
    </row>
    <row r="711" spans="1:16" ht="66" customHeight="1">
      <c r="A711" s="540">
        <v>6403020001</v>
      </c>
      <c r="B711" s="541"/>
      <c r="C711" s="538" t="s">
        <v>4</v>
      </c>
      <c r="D711" s="539"/>
      <c r="E711" s="230">
        <v>0</v>
      </c>
      <c r="F711" s="230">
        <v>0</v>
      </c>
      <c r="G711" s="230">
        <v>0</v>
      </c>
      <c r="H711" s="230">
        <v>0</v>
      </c>
      <c r="I711" s="267">
        <v>1500</v>
      </c>
      <c r="J711" s="230">
        <v>0</v>
      </c>
      <c r="K711" s="267">
        <v>1500</v>
      </c>
      <c r="L711" s="230">
        <v>0</v>
      </c>
      <c r="M711" s="229"/>
      <c r="N711" s="8"/>
      <c r="O711" s="8"/>
      <c r="P711" s="8"/>
    </row>
    <row r="712" spans="1:16" ht="52.5" customHeight="1">
      <c r="A712" s="540">
        <v>6405</v>
      </c>
      <c r="B712" s="541"/>
      <c r="C712" s="538" t="s">
        <v>877</v>
      </c>
      <c r="D712" s="539"/>
      <c r="E712" s="230">
        <v>0</v>
      </c>
      <c r="F712" s="230">
        <v>0</v>
      </c>
      <c r="G712" s="230">
        <v>0</v>
      </c>
      <c r="H712" s="230">
        <v>0</v>
      </c>
      <c r="I712" s="230">
        <v>228.25</v>
      </c>
      <c r="J712" s="230">
        <v>0</v>
      </c>
      <c r="K712" s="230">
        <v>228.25</v>
      </c>
      <c r="L712" s="230">
        <v>0</v>
      </c>
      <c r="M712" s="229"/>
      <c r="N712" s="8"/>
      <c r="O712" s="8"/>
      <c r="P712" s="8"/>
    </row>
    <row r="713" spans="1:16" ht="92.25" customHeight="1">
      <c r="A713" s="540">
        <v>640500</v>
      </c>
      <c r="B713" s="541"/>
      <c r="C713" s="538" t="s">
        <v>878</v>
      </c>
      <c r="D713" s="539"/>
      <c r="E713" s="230">
        <v>0</v>
      </c>
      <c r="F713" s="230">
        <v>0</v>
      </c>
      <c r="G713" s="230">
        <v>0</v>
      </c>
      <c r="H713" s="230">
        <v>0</v>
      </c>
      <c r="I713" s="230">
        <v>228.25</v>
      </c>
      <c r="J713" s="230">
        <v>0</v>
      </c>
      <c r="K713" s="230">
        <v>228.25</v>
      </c>
      <c r="L713" s="230">
        <v>0</v>
      </c>
      <c r="M713" s="229"/>
      <c r="N713" s="8"/>
      <c r="O713" s="8"/>
      <c r="P713" s="8"/>
    </row>
    <row r="714" spans="1:16" ht="105" customHeight="1">
      <c r="A714" s="540">
        <v>6405000001</v>
      </c>
      <c r="B714" s="541"/>
      <c r="C714" s="538" t="s">
        <v>878</v>
      </c>
      <c r="D714" s="539"/>
      <c r="E714" s="230">
        <v>0</v>
      </c>
      <c r="F714" s="230">
        <v>0</v>
      </c>
      <c r="G714" s="230">
        <v>0</v>
      </c>
      <c r="H714" s="230">
        <v>0</v>
      </c>
      <c r="I714" s="230">
        <v>228.25</v>
      </c>
      <c r="J714" s="230">
        <v>0</v>
      </c>
      <c r="K714" s="230">
        <v>228.25</v>
      </c>
      <c r="L714" s="230">
        <v>0</v>
      </c>
      <c r="M714" s="229"/>
      <c r="N714" s="8"/>
      <c r="O714" s="8"/>
      <c r="P714" s="8"/>
    </row>
    <row r="715" spans="1:16" ht="66" customHeight="1">
      <c r="A715" s="540">
        <v>6490</v>
      </c>
      <c r="B715" s="541"/>
      <c r="C715" s="538" t="s">
        <v>608</v>
      </c>
      <c r="D715" s="539"/>
      <c r="E715" s="230">
        <v>0</v>
      </c>
      <c r="F715" s="230">
        <v>0</v>
      </c>
      <c r="G715" s="230">
        <v>0</v>
      </c>
      <c r="H715" s="267">
        <v>536640.81</v>
      </c>
      <c r="I715" s="230">
        <v>0</v>
      </c>
      <c r="J715" s="267">
        <v>536640.81</v>
      </c>
      <c r="K715" s="230">
        <v>0</v>
      </c>
      <c r="L715" s="267">
        <v>536640.81</v>
      </c>
      <c r="M715" s="229"/>
      <c r="N715" s="8"/>
      <c r="O715" s="8"/>
      <c r="P715" s="8"/>
    </row>
    <row r="716" spans="1:16" ht="52.5" customHeight="1">
      <c r="A716" s="540">
        <v>649099</v>
      </c>
      <c r="B716" s="541"/>
      <c r="C716" s="538" t="s">
        <v>608</v>
      </c>
      <c r="D716" s="539"/>
      <c r="E716" s="230">
        <v>0</v>
      </c>
      <c r="F716" s="230">
        <v>0</v>
      </c>
      <c r="G716" s="230">
        <v>0</v>
      </c>
      <c r="H716" s="267">
        <v>536640.81</v>
      </c>
      <c r="I716" s="230">
        <v>0</v>
      </c>
      <c r="J716" s="267">
        <v>536640.81</v>
      </c>
      <c r="K716" s="230">
        <v>0</v>
      </c>
      <c r="L716" s="267">
        <v>536640.81</v>
      </c>
      <c r="M716" s="229"/>
      <c r="N716" s="8"/>
      <c r="O716" s="8"/>
      <c r="P716" s="8"/>
    </row>
    <row r="717" spans="1:16" ht="39.75" customHeight="1">
      <c r="A717" s="540">
        <v>6490999999</v>
      </c>
      <c r="B717" s="541"/>
      <c r="C717" s="538" t="s">
        <v>608</v>
      </c>
      <c r="D717" s="539"/>
      <c r="E717" s="230">
        <v>0</v>
      </c>
      <c r="F717" s="230">
        <v>0</v>
      </c>
      <c r="G717" s="230">
        <v>0</v>
      </c>
      <c r="H717" s="267">
        <v>536640.81</v>
      </c>
      <c r="I717" s="230">
        <v>0</v>
      </c>
      <c r="J717" s="267">
        <v>536640.81</v>
      </c>
      <c r="K717" s="230">
        <v>0</v>
      </c>
      <c r="L717" s="267">
        <v>536640.81</v>
      </c>
      <c r="M717" s="229"/>
      <c r="N717" s="8"/>
      <c r="O717" s="8"/>
      <c r="P717" s="8"/>
    </row>
    <row r="718" spans="1:16" ht="52.5" customHeight="1">
      <c r="A718" s="540">
        <v>6498</v>
      </c>
      <c r="B718" s="541"/>
      <c r="C718" s="538" t="s">
        <v>1154</v>
      </c>
      <c r="D718" s="539"/>
      <c r="E718" s="230">
        <v>0</v>
      </c>
      <c r="F718" s="230">
        <v>0</v>
      </c>
      <c r="G718" s="267">
        <v>31899.21</v>
      </c>
      <c r="H718" s="230">
        <v>0</v>
      </c>
      <c r="I718" s="267">
        <v>221191.43</v>
      </c>
      <c r="J718" s="230">
        <v>0</v>
      </c>
      <c r="K718" s="267">
        <v>221191.43</v>
      </c>
      <c r="L718" s="230">
        <v>0</v>
      </c>
      <c r="M718" s="229"/>
      <c r="N718" s="8"/>
      <c r="O718" s="8"/>
      <c r="P718" s="8"/>
    </row>
    <row r="719" spans="1:16" ht="66" customHeight="1">
      <c r="A719" s="540">
        <v>649814</v>
      </c>
      <c r="B719" s="541"/>
      <c r="C719" s="538" t="s">
        <v>242</v>
      </c>
      <c r="D719" s="539"/>
      <c r="E719" s="230">
        <v>0</v>
      </c>
      <c r="F719" s="230">
        <v>0</v>
      </c>
      <c r="G719" s="230">
        <v>526.33</v>
      </c>
      <c r="H719" s="230">
        <v>0</v>
      </c>
      <c r="I719" s="267">
        <v>7759.57</v>
      </c>
      <c r="J719" s="230">
        <v>0</v>
      </c>
      <c r="K719" s="267">
        <v>7759.57</v>
      </c>
      <c r="L719" s="230">
        <v>0</v>
      </c>
      <c r="M719" s="229"/>
      <c r="N719" s="8"/>
      <c r="O719" s="8"/>
      <c r="P719" s="8"/>
    </row>
    <row r="720" spans="1:16" ht="66" customHeight="1">
      <c r="A720" s="540">
        <v>6498140001</v>
      </c>
      <c r="B720" s="541"/>
      <c r="C720" s="538" t="s">
        <v>242</v>
      </c>
      <c r="D720" s="539"/>
      <c r="E720" s="230">
        <v>0</v>
      </c>
      <c r="F720" s="230">
        <v>0</v>
      </c>
      <c r="G720" s="230">
        <v>526.33</v>
      </c>
      <c r="H720" s="230">
        <v>0</v>
      </c>
      <c r="I720" s="267">
        <v>7759.57</v>
      </c>
      <c r="J720" s="230">
        <v>0</v>
      </c>
      <c r="K720" s="267">
        <v>7759.57</v>
      </c>
      <c r="L720" s="230">
        <v>0</v>
      </c>
      <c r="M720" s="229"/>
      <c r="N720" s="8"/>
      <c r="O720" s="8"/>
      <c r="P720" s="8"/>
    </row>
    <row r="721" spans="1:16" ht="52.5" customHeight="1">
      <c r="A721" s="540">
        <v>649819</v>
      </c>
      <c r="B721" s="541"/>
      <c r="C721" s="538" t="s">
        <v>7</v>
      </c>
      <c r="D721" s="539"/>
      <c r="E721" s="230">
        <v>0</v>
      </c>
      <c r="F721" s="230">
        <v>0</v>
      </c>
      <c r="G721" s="267">
        <v>31372.88</v>
      </c>
      <c r="H721" s="230">
        <v>0</v>
      </c>
      <c r="I721" s="267">
        <v>213431.86</v>
      </c>
      <c r="J721" s="230">
        <v>0</v>
      </c>
      <c r="K721" s="267">
        <v>213431.86</v>
      </c>
      <c r="L721" s="230">
        <v>0</v>
      </c>
      <c r="M721" s="229"/>
      <c r="N721" s="8"/>
      <c r="O721" s="8"/>
      <c r="P721" s="8"/>
    </row>
    <row r="722" spans="1:16" ht="78.75" customHeight="1">
      <c r="A722" s="540">
        <v>6498190001</v>
      </c>
      <c r="B722" s="541"/>
      <c r="C722" s="538" t="s">
        <v>7</v>
      </c>
      <c r="D722" s="539"/>
      <c r="E722" s="230">
        <v>0</v>
      </c>
      <c r="F722" s="230">
        <v>0</v>
      </c>
      <c r="G722" s="267">
        <v>31372.88</v>
      </c>
      <c r="H722" s="230">
        <v>0</v>
      </c>
      <c r="I722" s="267">
        <v>213431.86</v>
      </c>
      <c r="J722" s="230">
        <v>0</v>
      </c>
      <c r="K722" s="267">
        <v>213431.86</v>
      </c>
      <c r="L722" s="230">
        <v>0</v>
      </c>
      <c r="M722" s="229"/>
      <c r="N722" s="8"/>
      <c r="O722" s="8"/>
      <c r="P722" s="8"/>
    </row>
    <row r="723" spans="1:16" ht="52.5" customHeight="1">
      <c r="A723" s="540">
        <v>65</v>
      </c>
      <c r="B723" s="541"/>
      <c r="C723" s="538" t="s">
        <v>9</v>
      </c>
      <c r="D723" s="539"/>
      <c r="E723" s="230">
        <v>0</v>
      </c>
      <c r="F723" s="230">
        <v>0</v>
      </c>
      <c r="G723" s="230">
        <v>450.61</v>
      </c>
      <c r="H723" s="267">
        <v>1357.21</v>
      </c>
      <c r="I723" s="267">
        <v>1357.21</v>
      </c>
      <c r="J723" s="267">
        <v>1357.21</v>
      </c>
      <c r="K723" s="230">
        <v>0</v>
      </c>
      <c r="L723" s="230">
        <v>0</v>
      </c>
      <c r="M723" s="229"/>
      <c r="N723" s="8"/>
      <c r="O723" s="8"/>
      <c r="P723" s="8"/>
    </row>
    <row r="724" spans="1:16" ht="39.75" customHeight="1">
      <c r="A724" s="540">
        <v>6512</v>
      </c>
      <c r="B724" s="541"/>
      <c r="C724" s="538" t="s">
        <v>879</v>
      </c>
      <c r="D724" s="539"/>
      <c r="E724" s="230">
        <v>0</v>
      </c>
      <c r="F724" s="230">
        <v>0</v>
      </c>
      <c r="G724" s="230">
        <v>450.61</v>
      </c>
      <c r="H724" s="230">
        <v>0</v>
      </c>
      <c r="I724" s="267">
        <v>1357.21</v>
      </c>
      <c r="J724" s="230">
        <v>0</v>
      </c>
      <c r="K724" s="267">
        <v>1357.21</v>
      </c>
      <c r="L724" s="230">
        <v>0</v>
      </c>
      <c r="M724" s="229"/>
      <c r="N724" s="8"/>
      <c r="O724" s="8"/>
      <c r="P724" s="8"/>
    </row>
    <row r="725" spans="1:16" ht="92.25" customHeight="1">
      <c r="A725" s="540">
        <v>651200</v>
      </c>
      <c r="B725" s="541"/>
      <c r="C725" s="538" t="s">
        <v>879</v>
      </c>
      <c r="D725" s="539"/>
      <c r="E725" s="230">
        <v>0</v>
      </c>
      <c r="F725" s="230">
        <v>0</v>
      </c>
      <c r="G725" s="230">
        <v>450.61</v>
      </c>
      <c r="H725" s="230">
        <v>0</v>
      </c>
      <c r="I725" s="267">
        <v>1357.21</v>
      </c>
      <c r="J725" s="230">
        <v>0</v>
      </c>
      <c r="K725" s="267">
        <v>1357.21</v>
      </c>
      <c r="L725" s="230">
        <v>0</v>
      </c>
      <c r="M725" s="229"/>
      <c r="N725" s="8"/>
      <c r="O725" s="8"/>
      <c r="P725" s="8"/>
    </row>
    <row r="726" spans="1:16" ht="105" customHeight="1">
      <c r="A726" s="540">
        <v>6512000000</v>
      </c>
      <c r="B726" s="541"/>
      <c r="C726" s="538" t="s">
        <v>10</v>
      </c>
      <c r="D726" s="539"/>
      <c r="E726" s="230">
        <v>0</v>
      </c>
      <c r="F726" s="230">
        <v>0</v>
      </c>
      <c r="G726" s="230">
        <v>450.61</v>
      </c>
      <c r="H726" s="230">
        <v>0</v>
      </c>
      <c r="I726" s="267">
        <v>1357.21</v>
      </c>
      <c r="J726" s="230">
        <v>0</v>
      </c>
      <c r="K726" s="267">
        <v>1357.21</v>
      </c>
      <c r="L726" s="230">
        <v>0</v>
      </c>
      <c r="M726" s="229"/>
      <c r="N726" s="8"/>
      <c r="O726" s="8"/>
      <c r="P726" s="8"/>
    </row>
    <row r="727" spans="1:16" ht="52.5" customHeight="1">
      <c r="A727" s="540">
        <v>6590</v>
      </c>
      <c r="B727" s="541"/>
      <c r="C727" s="538" t="s">
        <v>608</v>
      </c>
      <c r="D727" s="539"/>
      <c r="E727" s="230">
        <v>0</v>
      </c>
      <c r="F727" s="230">
        <v>0</v>
      </c>
      <c r="G727" s="230">
        <v>0</v>
      </c>
      <c r="H727" s="267">
        <v>1357.21</v>
      </c>
      <c r="I727" s="230">
        <v>0</v>
      </c>
      <c r="J727" s="267">
        <v>1357.21</v>
      </c>
      <c r="K727" s="230">
        <v>0</v>
      </c>
      <c r="L727" s="267">
        <v>1357.21</v>
      </c>
      <c r="M727" s="229"/>
      <c r="N727" s="8"/>
      <c r="O727" s="8"/>
      <c r="P727" s="8"/>
    </row>
    <row r="728" spans="1:16" ht="39.75" customHeight="1">
      <c r="A728" s="540">
        <v>659099</v>
      </c>
      <c r="B728" s="541"/>
      <c r="C728" s="538" t="s">
        <v>608</v>
      </c>
      <c r="D728" s="539"/>
      <c r="E728" s="230">
        <v>0</v>
      </c>
      <c r="F728" s="230">
        <v>0</v>
      </c>
      <c r="G728" s="230">
        <v>0</v>
      </c>
      <c r="H728" s="267">
        <v>1357.21</v>
      </c>
      <c r="I728" s="230">
        <v>0</v>
      </c>
      <c r="J728" s="267">
        <v>1357.21</v>
      </c>
      <c r="K728" s="230">
        <v>0</v>
      </c>
      <c r="L728" s="267">
        <v>1357.21</v>
      </c>
      <c r="M728" s="229"/>
      <c r="N728" s="8"/>
      <c r="O728" s="8"/>
      <c r="P728" s="8"/>
    </row>
    <row r="729" spans="1:16" ht="118.5" customHeight="1">
      <c r="A729" s="540">
        <v>6590999999</v>
      </c>
      <c r="B729" s="541"/>
      <c r="C729" s="538" t="s">
        <v>608</v>
      </c>
      <c r="D729" s="539"/>
      <c r="E729" s="230">
        <v>0</v>
      </c>
      <c r="F729" s="230">
        <v>0</v>
      </c>
      <c r="G729" s="230">
        <v>0</v>
      </c>
      <c r="H729" s="267">
        <v>1357.21</v>
      </c>
      <c r="I729" s="230">
        <v>0</v>
      </c>
      <c r="J729" s="267">
        <v>1357.21</v>
      </c>
      <c r="K729" s="230">
        <v>0</v>
      </c>
      <c r="L729" s="267">
        <v>1357.21</v>
      </c>
      <c r="M729" s="229"/>
      <c r="N729" s="8"/>
      <c r="O729" s="8"/>
      <c r="P729" s="8"/>
    </row>
    <row r="730" spans="1:16" ht="118.5" customHeight="1">
      <c r="A730" s="540">
        <v>66</v>
      </c>
      <c r="B730" s="541"/>
      <c r="C730" s="538" t="s">
        <v>880</v>
      </c>
      <c r="D730" s="539"/>
      <c r="E730" s="230">
        <v>0</v>
      </c>
      <c r="F730" s="230">
        <v>0</v>
      </c>
      <c r="G730" s="267">
        <v>2618282.49</v>
      </c>
      <c r="H730" s="267">
        <v>2618282.49</v>
      </c>
      <c r="I730" s="267">
        <v>2618282.49</v>
      </c>
      <c r="J730" s="267">
        <v>2618282.49</v>
      </c>
      <c r="K730" s="230">
        <v>0</v>
      </c>
      <c r="L730" s="230">
        <v>0</v>
      </c>
      <c r="M730" s="229"/>
      <c r="N730" s="8"/>
      <c r="O730" s="8"/>
      <c r="P730" s="8"/>
    </row>
    <row r="731" spans="1:16" ht="66" customHeight="1">
      <c r="A731" s="540">
        <v>6601</v>
      </c>
      <c r="B731" s="541"/>
      <c r="C731" s="538" t="s">
        <v>881</v>
      </c>
      <c r="D731" s="539"/>
      <c r="E731" s="230">
        <v>0</v>
      </c>
      <c r="F731" s="230">
        <v>0</v>
      </c>
      <c r="G731" s="267">
        <v>637230.76</v>
      </c>
      <c r="H731" s="230">
        <v>0</v>
      </c>
      <c r="I731" s="267">
        <v>637230.76</v>
      </c>
      <c r="J731" s="230">
        <v>0</v>
      </c>
      <c r="K731" s="267">
        <v>637230.76</v>
      </c>
      <c r="L731" s="230">
        <v>0</v>
      </c>
      <c r="M731" s="229"/>
      <c r="N731" s="8"/>
      <c r="O731" s="8"/>
      <c r="P731" s="8"/>
    </row>
    <row r="732" spans="1:16" ht="92.25" customHeight="1">
      <c r="A732" s="540">
        <v>660100</v>
      </c>
      <c r="B732" s="541"/>
      <c r="C732" s="538" t="s">
        <v>881</v>
      </c>
      <c r="D732" s="539"/>
      <c r="E732" s="230">
        <v>0</v>
      </c>
      <c r="F732" s="230">
        <v>0</v>
      </c>
      <c r="G732" s="267">
        <v>637230.76</v>
      </c>
      <c r="H732" s="230">
        <v>0</v>
      </c>
      <c r="I732" s="267">
        <v>637230.76</v>
      </c>
      <c r="J732" s="230">
        <v>0</v>
      </c>
      <c r="K732" s="267">
        <v>637230.76</v>
      </c>
      <c r="L732" s="230">
        <v>0</v>
      </c>
      <c r="M732" s="229"/>
      <c r="N732" s="8"/>
      <c r="O732" s="8"/>
      <c r="P732" s="8"/>
    </row>
    <row r="733" spans="1:16" ht="118.5" customHeight="1">
      <c r="A733" s="540">
        <v>6601001001</v>
      </c>
      <c r="B733" s="541"/>
      <c r="C733" s="538" t="s">
        <v>243</v>
      </c>
      <c r="D733" s="539"/>
      <c r="E733" s="230">
        <v>0</v>
      </c>
      <c r="F733" s="230">
        <v>0</v>
      </c>
      <c r="G733" s="267">
        <v>637230.76</v>
      </c>
      <c r="H733" s="230">
        <v>0</v>
      </c>
      <c r="I733" s="267">
        <v>637230.76</v>
      </c>
      <c r="J733" s="230">
        <v>0</v>
      </c>
      <c r="K733" s="267">
        <v>637230.76</v>
      </c>
      <c r="L733" s="230">
        <v>0</v>
      </c>
      <c r="M733" s="229"/>
      <c r="N733" s="8"/>
      <c r="O733" s="8"/>
      <c r="P733" s="8"/>
    </row>
    <row r="734" spans="1:16" ht="66" customHeight="1">
      <c r="A734" s="540">
        <v>6602</v>
      </c>
      <c r="B734" s="541"/>
      <c r="C734" s="538" t="s">
        <v>882</v>
      </c>
      <c r="D734" s="539"/>
      <c r="E734" s="230">
        <v>0</v>
      </c>
      <c r="F734" s="230">
        <v>0</v>
      </c>
      <c r="G734" s="267">
        <v>1496861.13</v>
      </c>
      <c r="H734" s="230">
        <v>0</v>
      </c>
      <c r="I734" s="267">
        <v>1496861.13</v>
      </c>
      <c r="J734" s="230">
        <v>0</v>
      </c>
      <c r="K734" s="267">
        <v>1496861.13</v>
      </c>
      <c r="L734" s="230">
        <v>0</v>
      </c>
      <c r="M734" s="229"/>
      <c r="N734" s="8"/>
      <c r="O734" s="8"/>
      <c r="P734" s="8"/>
    </row>
    <row r="735" spans="1:16" ht="66" customHeight="1">
      <c r="A735" s="540">
        <v>660200</v>
      </c>
      <c r="B735" s="541"/>
      <c r="C735" s="538" t="s">
        <v>882</v>
      </c>
      <c r="D735" s="539"/>
      <c r="E735" s="230">
        <v>0</v>
      </c>
      <c r="F735" s="230">
        <v>0</v>
      </c>
      <c r="G735" s="267">
        <v>1496861.13</v>
      </c>
      <c r="H735" s="230">
        <v>0</v>
      </c>
      <c r="I735" s="267">
        <v>1496861.13</v>
      </c>
      <c r="J735" s="230">
        <v>0</v>
      </c>
      <c r="K735" s="267">
        <v>1496861.13</v>
      </c>
      <c r="L735" s="230">
        <v>0</v>
      </c>
      <c r="M735" s="229"/>
      <c r="N735" s="8"/>
      <c r="O735" s="8"/>
      <c r="P735" s="8"/>
    </row>
    <row r="736" spans="1:16" ht="39.75" customHeight="1">
      <c r="A736" s="540">
        <v>6602001001</v>
      </c>
      <c r="B736" s="541"/>
      <c r="C736" s="538" t="s">
        <v>244</v>
      </c>
      <c r="D736" s="539"/>
      <c r="E736" s="230">
        <v>0</v>
      </c>
      <c r="F736" s="230">
        <v>0</v>
      </c>
      <c r="G736" s="267">
        <v>1496861.13</v>
      </c>
      <c r="H736" s="230">
        <v>0</v>
      </c>
      <c r="I736" s="267">
        <v>1496861.13</v>
      </c>
      <c r="J736" s="230">
        <v>0</v>
      </c>
      <c r="K736" s="267">
        <v>1496861.13</v>
      </c>
      <c r="L736" s="230">
        <v>0</v>
      </c>
      <c r="M736" s="229"/>
      <c r="N736" s="8"/>
      <c r="O736" s="8"/>
      <c r="P736" s="8"/>
    </row>
    <row r="737" spans="1:16" ht="52.5" customHeight="1">
      <c r="A737" s="540">
        <v>6603</v>
      </c>
      <c r="B737" s="541"/>
      <c r="C737" s="538" t="s">
        <v>245</v>
      </c>
      <c r="D737" s="539"/>
      <c r="E737" s="230">
        <v>0</v>
      </c>
      <c r="F737" s="230">
        <v>0</v>
      </c>
      <c r="G737" s="267">
        <v>52175.53</v>
      </c>
      <c r="H737" s="230">
        <v>0</v>
      </c>
      <c r="I737" s="267">
        <v>52175.53</v>
      </c>
      <c r="J737" s="230">
        <v>0</v>
      </c>
      <c r="K737" s="267">
        <v>52175.53</v>
      </c>
      <c r="L737" s="230">
        <v>0</v>
      </c>
      <c r="M737" s="229"/>
      <c r="N737" s="8"/>
      <c r="O737" s="8"/>
      <c r="P737" s="8"/>
    </row>
    <row r="738" spans="1:16" ht="52.5" customHeight="1">
      <c r="A738" s="540">
        <v>660300</v>
      </c>
      <c r="B738" s="541"/>
      <c r="C738" s="538" t="s">
        <v>245</v>
      </c>
      <c r="D738" s="539"/>
      <c r="E738" s="230">
        <v>0</v>
      </c>
      <c r="F738" s="230">
        <v>0</v>
      </c>
      <c r="G738" s="267">
        <v>52175.53</v>
      </c>
      <c r="H738" s="230">
        <v>0</v>
      </c>
      <c r="I738" s="267">
        <v>52175.53</v>
      </c>
      <c r="J738" s="230">
        <v>0</v>
      </c>
      <c r="K738" s="267">
        <v>52175.53</v>
      </c>
      <c r="L738" s="230">
        <v>0</v>
      </c>
      <c r="M738" s="229"/>
      <c r="N738" s="8"/>
      <c r="O738" s="8"/>
      <c r="P738" s="8"/>
    </row>
    <row r="739" spans="1:16" ht="78.75" customHeight="1">
      <c r="A739" s="540">
        <v>6603001001</v>
      </c>
      <c r="B739" s="541"/>
      <c r="C739" s="538" t="s">
        <v>245</v>
      </c>
      <c r="D739" s="539"/>
      <c r="E739" s="230">
        <v>0</v>
      </c>
      <c r="F739" s="230">
        <v>0</v>
      </c>
      <c r="G739" s="267">
        <v>52175.53</v>
      </c>
      <c r="H739" s="230">
        <v>0</v>
      </c>
      <c r="I739" s="267">
        <v>52175.53</v>
      </c>
      <c r="J739" s="230">
        <v>0</v>
      </c>
      <c r="K739" s="267">
        <v>52175.53</v>
      </c>
      <c r="L739" s="230">
        <v>0</v>
      </c>
      <c r="M739" s="229"/>
      <c r="N739" s="8"/>
      <c r="O739" s="8"/>
      <c r="P739" s="8"/>
    </row>
    <row r="740" spans="1:16" ht="52.5" customHeight="1">
      <c r="A740" s="540">
        <v>6604</v>
      </c>
      <c r="B740" s="541"/>
      <c r="C740" s="538" t="s">
        <v>246</v>
      </c>
      <c r="D740" s="539"/>
      <c r="E740" s="230">
        <v>0</v>
      </c>
      <c r="F740" s="230">
        <v>0</v>
      </c>
      <c r="G740" s="267">
        <v>425252.42</v>
      </c>
      <c r="H740" s="230">
        <v>0</v>
      </c>
      <c r="I740" s="267">
        <v>425252.42</v>
      </c>
      <c r="J740" s="230">
        <v>0</v>
      </c>
      <c r="K740" s="267">
        <v>425252.42</v>
      </c>
      <c r="L740" s="230">
        <v>0</v>
      </c>
      <c r="M740" s="229"/>
      <c r="N740" s="8"/>
      <c r="O740" s="8"/>
      <c r="P740" s="8"/>
    </row>
    <row r="741" spans="1:16" ht="52.5" customHeight="1">
      <c r="A741" s="540">
        <v>660400</v>
      </c>
      <c r="B741" s="541"/>
      <c r="C741" s="538" t="s">
        <v>246</v>
      </c>
      <c r="D741" s="539"/>
      <c r="E741" s="230">
        <v>0</v>
      </c>
      <c r="F741" s="230">
        <v>0</v>
      </c>
      <c r="G741" s="267">
        <v>425252.42</v>
      </c>
      <c r="H741" s="230">
        <v>0</v>
      </c>
      <c r="I741" s="267">
        <v>425252.42</v>
      </c>
      <c r="J741" s="230">
        <v>0</v>
      </c>
      <c r="K741" s="267">
        <v>425252.42</v>
      </c>
      <c r="L741" s="230">
        <v>0</v>
      </c>
      <c r="M741" s="229"/>
      <c r="N741" s="8"/>
      <c r="O741" s="8"/>
      <c r="P741" s="8"/>
    </row>
    <row r="742" spans="1:16" ht="52.5" customHeight="1">
      <c r="A742" s="540">
        <v>6604001001</v>
      </c>
      <c r="B742" s="541"/>
      <c r="C742" s="538" t="s">
        <v>883</v>
      </c>
      <c r="D742" s="539"/>
      <c r="E742" s="230">
        <v>0</v>
      </c>
      <c r="F742" s="230">
        <v>0</v>
      </c>
      <c r="G742" s="267">
        <v>425252.42</v>
      </c>
      <c r="H742" s="230">
        <v>0</v>
      </c>
      <c r="I742" s="267">
        <v>425252.42</v>
      </c>
      <c r="J742" s="230">
        <v>0</v>
      </c>
      <c r="K742" s="267">
        <v>425252.42</v>
      </c>
      <c r="L742" s="230">
        <v>0</v>
      </c>
      <c r="M742" s="229"/>
      <c r="N742" s="8"/>
      <c r="O742" s="8"/>
      <c r="P742" s="8"/>
    </row>
    <row r="743" spans="1:16" ht="92.25" customHeight="1">
      <c r="A743" s="540">
        <v>6605</v>
      </c>
      <c r="B743" s="541"/>
      <c r="C743" s="538" t="s">
        <v>247</v>
      </c>
      <c r="D743" s="539"/>
      <c r="E743" s="230">
        <v>0</v>
      </c>
      <c r="F743" s="230">
        <v>0</v>
      </c>
      <c r="G743" s="267">
        <v>6762.65</v>
      </c>
      <c r="H743" s="230">
        <v>0</v>
      </c>
      <c r="I743" s="267">
        <v>6762.65</v>
      </c>
      <c r="J743" s="230">
        <v>0</v>
      </c>
      <c r="K743" s="267">
        <v>6762.65</v>
      </c>
      <c r="L743" s="230">
        <v>0</v>
      </c>
      <c r="M743" s="229"/>
      <c r="N743" s="8"/>
      <c r="O743" s="8"/>
      <c r="P743" s="8"/>
    </row>
    <row r="744" spans="1:16" ht="78.75" customHeight="1">
      <c r="A744" s="540">
        <v>660500</v>
      </c>
      <c r="B744" s="541"/>
      <c r="C744" s="538" t="s">
        <v>247</v>
      </c>
      <c r="D744" s="539"/>
      <c r="E744" s="230">
        <v>0</v>
      </c>
      <c r="F744" s="230">
        <v>0</v>
      </c>
      <c r="G744" s="267">
        <v>6762.65</v>
      </c>
      <c r="H744" s="230">
        <v>0</v>
      </c>
      <c r="I744" s="267">
        <v>6762.65</v>
      </c>
      <c r="J744" s="230">
        <v>0</v>
      </c>
      <c r="K744" s="267">
        <v>6762.65</v>
      </c>
      <c r="L744" s="230">
        <v>0</v>
      </c>
      <c r="M744" s="229"/>
      <c r="N744" s="8"/>
      <c r="O744" s="8"/>
      <c r="P744" s="8"/>
    </row>
    <row r="745" spans="1:16" ht="105" customHeight="1">
      <c r="A745" s="540">
        <v>6605001001</v>
      </c>
      <c r="B745" s="541"/>
      <c r="C745" s="538" t="s">
        <v>247</v>
      </c>
      <c r="D745" s="539"/>
      <c r="E745" s="230">
        <v>0</v>
      </c>
      <c r="F745" s="230">
        <v>0</v>
      </c>
      <c r="G745" s="267">
        <v>6762.65</v>
      </c>
      <c r="H745" s="230">
        <v>0</v>
      </c>
      <c r="I745" s="267">
        <v>6762.65</v>
      </c>
      <c r="J745" s="230">
        <v>0</v>
      </c>
      <c r="K745" s="267">
        <v>6762.65</v>
      </c>
      <c r="L745" s="230">
        <v>0</v>
      </c>
      <c r="M745" s="229"/>
      <c r="N745" s="8"/>
      <c r="O745" s="8"/>
      <c r="P745" s="8"/>
    </row>
    <row r="746" spans="1:16" ht="92.25" customHeight="1">
      <c r="A746" s="540">
        <v>6690</v>
      </c>
      <c r="B746" s="541"/>
      <c r="C746" s="538" t="s">
        <v>608</v>
      </c>
      <c r="D746" s="539"/>
      <c r="E746" s="230">
        <v>0</v>
      </c>
      <c r="F746" s="230">
        <v>0</v>
      </c>
      <c r="G746" s="230">
        <v>0</v>
      </c>
      <c r="H746" s="267">
        <v>2618282.49</v>
      </c>
      <c r="I746" s="230">
        <v>0</v>
      </c>
      <c r="J746" s="267">
        <v>2618282.49</v>
      </c>
      <c r="K746" s="230">
        <v>0</v>
      </c>
      <c r="L746" s="267">
        <v>2618282.49</v>
      </c>
      <c r="M746" s="229"/>
      <c r="N746" s="8"/>
      <c r="O746" s="8"/>
      <c r="P746" s="8"/>
    </row>
    <row r="747" spans="1:16" ht="105" customHeight="1">
      <c r="A747" s="540">
        <v>669099</v>
      </c>
      <c r="B747" s="541"/>
      <c r="C747" s="538" t="s">
        <v>608</v>
      </c>
      <c r="D747" s="539"/>
      <c r="E747" s="230">
        <v>0</v>
      </c>
      <c r="F747" s="230">
        <v>0</v>
      </c>
      <c r="G747" s="230">
        <v>0</v>
      </c>
      <c r="H747" s="267">
        <v>2618282.49</v>
      </c>
      <c r="I747" s="230">
        <v>0</v>
      </c>
      <c r="J747" s="267">
        <v>2618282.49</v>
      </c>
      <c r="K747" s="230">
        <v>0</v>
      </c>
      <c r="L747" s="267">
        <v>2618282.49</v>
      </c>
      <c r="M747" s="229"/>
      <c r="N747" s="8"/>
      <c r="O747" s="8"/>
      <c r="P747" s="8"/>
    </row>
    <row r="748" spans="1:16" ht="78.75" customHeight="1">
      <c r="A748" s="540">
        <v>6690999999</v>
      </c>
      <c r="B748" s="541"/>
      <c r="C748" s="538" t="s">
        <v>608</v>
      </c>
      <c r="D748" s="539"/>
      <c r="E748" s="230">
        <v>0</v>
      </c>
      <c r="F748" s="230">
        <v>0</v>
      </c>
      <c r="G748" s="230">
        <v>0</v>
      </c>
      <c r="H748" s="267">
        <v>2618282.49</v>
      </c>
      <c r="I748" s="230">
        <v>0</v>
      </c>
      <c r="J748" s="267">
        <v>2618282.49</v>
      </c>
      <c r="K748" s="230">
        <v>0</v>
      </c>
      <c r="L748" s="267">
        <v>2618282.49</v>
      </c>
      <c r="M748" s="229"/>
      <c r="N748" s="8"/>
      <c r="O748" s="8"/>
      <c r="P748" s="8"/>
    </row>
    <row r="749" spans="1:16" ht="26.25" customHeight="1">
      <c r="A749" s="540">
        <v>71</v>
      </c>
      <c r="B749" s="541"/>
      <c r="C749" s="538" t="s">
        <v>230</v>
      </c>
      <c r="D749" s="539"/>
      <c r="E749" s="230">
        <v>0</v>
      </c>
      <c r="F749" s="230">
        <v>0</v>
      </c>
      <c r="G749" s="230">
        <v>0</v>
      </c>
      <c r="H749" s="230">
        <v>272</v>
      </c>
      <c r="I749" s="230">
        <v>0</v>
      </c>
      <c r="J749" s="230">
        <v>492</v>
      </c>
      <c r="K749" s="230">
        <v>0</v>
      </c>
      <c r="L749" s="230">
        <v>492</v>
      </c>
      <c r="M749" s="229"/>
      <c r="N749" s="8"/>
      <c r="O749" s="8"/>
      <c r="P749" s="8"/>
    </row>
    <row r="750" spans="1:16" ht="26.25" customHeight="1">
      <c r="A750" s="540">
        <v>7100</v>
      </c>
      <c r="B750" s="541"/>
      <c r="C750" s="538" t="s">
        <v>230</v>
      </c>
      <c r="D750" s="539"/>
      <c r="E750" s="230">
        <v>0</v>
      </c>
      <c r="F750" s="230">
        <v>0</v>
      </c>
      <c r="G750" s="230">
        <v>0</v>
      </c>
      <c r="H750" s="230">
        <v>272</v>
      </c>
      <c r="I750" s="230">
        <v>0</v>
      </c>
      <c r="J750" s="230">
        <v>492</v>
      </c>
      <c r="K750" s="230">
        <v>0</v>
      </c>
      <c r="L750" s="230">
        <v>492</v>
      </c>
      <c r="M750" s="229"/>
      <c r="N750" s="8"/>
      <c r="O750" s="8"/>
      <c r="P750" s="8"/>
    </row>
    <row r="751" spans="1:16" ht="26.25" customHeight="1">
      <c r="A751" s="540">
        <v>710000</v>
      </c>
      <c r="B751" s="541"/>
      <c r="C751" s="538" t="s">
        <v>230</v>
      </c>
      <c r="D751" s="539"/>
      <c r="E751" s="230">
        <v>0</v>
      </c>
      <c r="F751" s="230">
        <v>0</v>
      </c>
      <c r="G751" s="230">
        <v>0</v>
      </c>
      <c r="H751" s="230">
        <v>272</v>
      </c>
      <c r="I751" s="230">
        <v>0</v>
      </c>
      <c r="J751" s="230">
        <v>492</v>
      </c>
      <c r="K751" s="230">
        <v>0</v>
      </c>
      <c r="L751" s="230">
        <v>492</v>
      </c>
      <c r="M751" s="229"/>
      <c r="N751" s="8"/>
      <c r="O751" s="8"/>
      <c r="P751" s="8"/>
    </row>
    <row r="752" spans="1:16" ht="78.75" customHeight="1">
      <c r="A752" s="540">
        <v>7100002100</v>
      </c>
      <c r="B752" s="541"/>
      <c r="C752" s="538" t="s">
        <v>884</v>
      </c>
      <c r="D752" s="539"/>
      <c r="E752" s="230">
        <v>0</v>
      </c>
      <c r="F752" s="230">
        <v>0</v>
      </c>
      <c r="G752" s="230">
        <v>0</v>
      </c>
      <c r="H752" s="230">
        <v>272</v>
      </c>
      <c r="I752" s="230">
        <v>0</v>
      </c>
      <c r="J752" s="230">
        <v>492</v>
      </c>
      <c r="K752" s="230">
        <v>0</v>
      </c>
      <c r="L752" s="230">
        <v>492</v>
      </c>
      <c r="M752" s="229"/>
      <c r="N752" s="8"/>
      <c r="O752" s="8"/>
      <c r="P752" s="8"/>
    </row>
    <row r="753" spans="1:16" ht="52.5" customHeight="1">
      <c r="A753" s="540">
        <v>73</v>
      </c>
      <c r="B753" s="541"/>
      <c r="C753" s="538" t="s">
        <v>14</v>
      </c>
      <c r="D753" s="539"/>
      <c r="E753" s="230">
        <v>0</v>
      </c>
      <c r="F753" s="230">
        <v>0</v>
      </c>
      <c r="G753" s="230">
        <v>0</v>
      </c>
      <c r="H753" s="267">
        <v>12444983.27</v>
      </c>
      <c r="I753" s="230">
        <v>0</v>
      </c>
      <c r="J753" s="267">
        <v>31086931.54</v>
      </c>
      <c r="K753" s="230">
        <v>0</v>
      </c>
      <c r="L753" s="267">
        <v>31086931.54</v>
      </c>
      <c r="M753" s="229"/>
      <c r="N753" s="8"/>
      <c r="O753" s="8"/>
      <c r="P753" s="8"/>
    </row>
    <row r="754" spans="1:16" ht="92.25" customHeight="1">
      <c r="A754" s="540">
        <v>7301</v>
      </c>
      <c r="B754" s="541"/>
      <c r="C754" s="538" t="s">
        <v>885</v>
      </c>
      <c r="D754" s="539"/>
      <c r="E754" s="230">
        <v>0</v>
      </c>
      <c r="F754" s="230">
        <v>0</v>
      </c>
      <c r="G754" s="230">
        <v>0</v>
      </c>
      <c r="H754" s="267">
        <v>1475947.54</v>
      </c>
      <c r="I754" s="230">
        <v>0</v>
      </c>
      <c r="J754" s="267">
        <v>18234182.16</v>
      </c>
      <c r="K754" s="230">
        <v>0</v>
      </c>
      <c r="L754" s="267">
        <v>18234182.16</v>
      </c>
      <c r="M754" s="229"/>
      <c r="N754" s="8"/>
      <c r="O754" s="8"/>
      <c r="P754" s="8"/>
    </row>
    <row r="755" spans="1:16" ht="105" customHeight="1">
      <c r="A755" s="540">
        <v>730121</v>
      </c>
      <c r="B755" s="541"/>
      <c r="C755" s="538" t="s">
        <v>886</v>
      </c>
      <c r="D755" s="539"/>
      <c r="E755" s="230">
        <v>0</v>
      </c>
      <c r="F755" s="230">
        <v>0</v>
      </c>
      <c r="G755" s="230">
        <v>0</v>
      </c>
      <c r="H755" s="267">
        <v>1475947.54</v>
      </c>
      <c r="I755" s="230">
        <v>0</v>
      </c>
      <c r="J755" s="267">
        <v>18234182.16</v>
      </c>
      <c r="K755" s="230">
        <v>0</v>
      </c>
      <c r="L755" s="267">
        <v>18234182.16</v>
      </c>
      <c r="M755" s="229"/>
      <c r="N755" s="8"/>
      <c r="O755" s="8"/>
      <c r="P755" s="8"/>
    </row>
    <row r="756" spans="1:16" ht="92.25" customHeight="1">
      <c r="A756" s="540">
        <v>7301210001</v>
      </c>
      <c r="B756" s="541"/>
      <c r="C756" s="538" t="s">
        <v>887</v>
      </c>
      <c r="D756" s="539"/>
      <c r="E756" s="230">
        <v>0</v>
      </c>
      <c r="F756" s="230">
        <v>0</v>
      </c>
      <c r="G756" s="230">
        <v>0</v>
      </c>
      <c r="H756" s="267">
        <v>404261.59</v>
      </c>
      <c r="I756" s="230">
        <v>0</v>
      </c>
      <c r="J756" s="267">
        <v>4103427.92</v>
      </c>
      <c r="K756" s="230">
        <v>0</v>
      </c>
      <c r="L756" s="267">
        <v>4103427.92</v>
      </c>
      <c r="M756" s="229"/>
      <c r="N756" s="8"/>
      <c r="O756" s="8"/>
      <c r="P756" s="8"/>
    </row>
    <row r="757" spans="1:16" ht="78.75" customHeight="1">
      <c r="A757" s="540">
        <v>7301210002</v>
      </c>
      <c r="B757" s="541"/>
      <c r="C757" s="538" t="s">
        <v>888</v>
      </c>
      <c r="D757" s="539"/>
      <c r="E757" s="230">
        <v>0</v>
      </c>
      <c r="F757" s="230">
        <v>0</v>
      </c>
      <c r="G757" s="230">
        <v>0</v>
      </c>
      <c r="H757" s="267">
        <v>395485.53</v>
      </c>
      <c r="I757" s="230">
        <v>0</v>
      </c>
      <c r="J757" s="267">
        <v>4888972.73</v>
      </c>
      <c r="K757" s="230">
        <v>0</v>
      </c>
      <c r="L757" s="267">
        <v>4888972.73</v>
      </c>
      <c r="M757" s="229"/>
      <c r="N757" s="8"/>
      <c r="O757" s="8"/>
      <c r="P757" s="8"/>
    </row>
    <row r="758" spans="1:16" ht="52.5" customHeight="1">
      <c r="A758" s="540">
        <v>7301210003</v>
      </c>
      <c r="B758" s="541"/>
      <c r="C758" s="538" t="s">
        <v>889</v>
      </c>
      <c r="D758" s="539"/>
      <c r="E758" s="230">
        <v>0</v>
      </c>
      <c r="F758" s="230">
        <v>0</v>
      </c>
      <c r="G758" s="230">
        <v>0</v>
      </c>
      <c r="H758" s="267">
        <v>403150.3</v>
      </c>
      <c r="I758" s="230">
        <v>0</v>
      </c>
      <c r="J758" s="267">
        <v>5568245.94</v>
      </c>
      <c r="K758" s="230">
        <v>0</v>
      </c>
      <c r="L758" s="267">
        <v>5568245.94</v>
      </c>
      <c r="M758" s="229"/>
      <c r="N758" s="8"/>
      <c r="O758" s="8"/>
      <c r="P758" s="8"/>
    </row>
    <row r="759" spans="1:16" ht="78.75" customHeight="1">
      <c r="A759" s="540">
        <v>7301210004</v>
      </c>
      <c r="B759" s="541"/>
      <c r="C759" s="538" t="s">
        <v>890</v>
      </c>
      <c r="D759" s="539"/>
      <c r="E759" s="230">
        <v>0</v>
      </c>
      <c r="F759" s="230">
        <v>0</v>
      </c>
      <c r="G759" s="230">
        <v>0</v>
      </c>
      <c r="H759" s="267">
        <v>91959.59</v>
      </c>
      <c r="I759" s="230">
        <v>0</v>
      </c>
      <c r="J759" s="267">
        <v>888777.38</v>
      </c>
      <c r="K759" s="230">
        <v>0</v>
      </c>
      <c r="L759" s="267">
        <v>888777.38</v>
      </c>
      <c r="M759" s="229"/>
      <c r="N759" s="8"/>
      <c r="O759" s="8"/>
      <c r="P759" s="8"/>
    </row>
    <row r="760" spans="1:16" ht="66" customHeight="1">
      <c r="A760" s="540">
        <v>7301210005</v>
      </c>
      <c r="B760" s="541"/>
      <c r="C760" s="538" t="s">
        <v>891</v>
      </c>
      <c r="D760" s="539"/>
      <c r="E760" s="230">
        <v>0</v>
      </c>
      <c r="F760" s="230">
        <v>0</v>
      </c>
      <c r="G760" s="230">
        <v>0</v>
      </c>
      <c r="H760" s="267">
        <v>71166.55</v>
      </c>
      <c r="I760" s="230">
        <v>0</v>
      </c>
      <c r="J760" s="267">
        <v>1011885.77</v>
      </c>
      <c r="K760" s="230">
        <v>0</v>
      </c>
      <c r="L760" s="267">
        <v>1011885.77</v>
      </c>
      <c r="M760" s="229"/>
      <c r="N760" s="8"/>
      <c r="O760" s="8"/>
      <c r="P760" s="8"/>
    </row>
    <row r="761" spans="1:16" ht="52.5" customHeight="1">
      <c r="A761" s="540">
        <v>7301210007</v>
      </c>
      <c r="B761" s="541"/>
      <c r="C761" s="538" t="s">
        <v>892</v>
      </c>
      <c r="D761" s="539"/>
      <c r="E761" s="230">
        <v>0</v>
      </c>
      <c r="F761" s="230">
        <v>0</v>
      </c>
      <c r="G761" s="230">
        <v>0</v>
      </c>
      <c r="H761" s="267">
        <v>10874.82</v>
      </c>
      <c r="I761" s="230">
        <v>0</v>
      </c>
      <c r="J761" s="267">
        <v>258832.34</v>
      </c>
      <c r="K761" s="230">
        <v>0</v>
      </c>
      <c r="L761" s="267">
        <v>258832.34</v>
      </c>
      <c r="M761" s="229"/>
      <c r="N761" s="8"/>
      <c r="O761" s="8"/>
      <c r="P761" s="8"/>
    </row>
    <row r="762" spans="1:16" ht="78.75" customHeight="1">
      <c r="A762" s="540">
        <v>7301210008</v>
      </c>
      <c r="B762" s="541"/>
      <c r="C762" s="538" t="s">
        <v>893</v>
      </c>
      <c r="D762" s="539"/>
      <c r="E762" s="230">
        <v>0</v>
      </c>
      <c r="F762" s="230">
        <v>0</v>
      </c>
      <c r="G762" s="230">
        <v>0</v>
      </c>
      <c r="H762" s="267">
        <v>29497.17</v>
      </c>
      <c r="I762" s="230">
        <v>0</v>
      </c>
      <c r="J762" s="267">
        <v>367415.29</v>
      </c>
      <c r="K762" s="230">
        <v>0</v>
      </c>
      <c r="L762" s="267">
        <v>367415.29</v>
      </c>
      <c r="M762" s="229"/>
      <c r="N762" s="8"/>
      <c r="O762" s="8"/>
      <c r="P762" s="8"/>
    </row>
    <row r="763" spans="1:16" ht="78.75" customHeight="1">
      <c r="A763" s="540">
        <v>7301210009</v>
      </c>
      <c r="B763" s="541"/>
      <c r="C763" s="538" t="s">
        <v>894</v>
      </c>
      <c r="D763" s="539"/>
      <c r="E763" s="230">
        <v>0</v>
      </c>
      <c r="F763" s="230">
        <v>0</v>
      </c>
      <c r="G763" s="230">
        <v>0</v>
      </c>
      <c r="H763" s="230">
        <v>0</v>
      </c>
      <c r="I763" s="230">
        <v>0</v>
      </c>
      <c r="J763" s="267">
        <v>878165</v>
      </c>
      <c r="K763" s="230">
        <v>0</v>
      </c>
      <c r="L763" s="267">
        <v>878165</v>
      </c>
      <c r="M763" s="229"/>
      <c r="N763" s="8"/>
      <c r="O763" s="8"/>
      <c r="P763" s="8"/>
    </row>
    <row r="764" spans="1:16" ht="78.75" customHeight="1">
      <c r="A764" s="540">
        <v>7301210010</v>
      </c>
      <c r="B764" s="541"/>
      <c r="C764" s="538" t="s">
        <v>895</v>
      </c>
      <c r="D764" s="539"/>
      <c r="E764" s="230">
        <v>0</v>
      </c>
      <c r="F764" s="230">
        <v>0</v>
      </c>
      <c r="G764" s="230">
        <v>0</v>
      </c>
      <c r="H764" s="267">
        <v>15330.15</v>
      </c>
      <c r="I764" s="230">
        <v>0</v>
      </c>
      <c r="J764" s="267">
        <v>158389.8</v>
      </c>
      <c r="K764" s="230">
        <v>0</v>
      </c>
      <c r="L764" s="267">
        <v>158389.8</v>
      </c>
      <c r="M764" s="229"/>
      <c r="N764" s="8"/>
      <c r="O764" s="8"/>
      <c r="P764" s="8"/>
    </row>
    <row r="765" spans="1:16" ht="39.75" customHeight="1">
      <c r="A765" s="540">
        <v>7301210099</v>
      </c>
      <c r="B765" s="541"/>
      <c r="C765" s="538" t="s">
        <v>896</v>
      </c>
      <c r="D765" s="539"/>
      <c r="E765" s="230">
        <v>0</v>
      </c>
      <c r="F765" s="230">
        <v>0</v>
      </c>
      <c r="G765" s="230">
        <v>0</v>
      </c>
      <c r="H765" s="267">
        <v>54221.84</v>
      </c>
      <c r="I765" s="230">
        <v>0</v>
      </c>
      <c r="J765" s="267">
        <v>110069.99</v>
      </c>
      <c r="K765" s="230">
        <v>0</v>
      </c>
      <c r="L765" s="267">
        <v>110069.99</v>
      </c>
      <c r="M765" s="229"/>
      <c r="N765" s="8"/>
      <c r="O765" s="8"/>
      <c r="P765" s="8"/>
    </row>
    <row r="766" spans="1:16" ht="92.25" customHeight="1">
      <c r="A766" s="540">
        <v>7302</v>
      </c>
      <c r="B766" s="541"/>
      <c r="C766" s="538" t="s">
        <v>897</v>
      </c>
      <c r="D766" s="539"/>
      <c r="E766" s="230">
        <v>0</v>
      </c>
      <c r="F766" s="230">
        <v>0</v>
      </c>
      <c r="G766" s="230">
        <v>0</v>
      </c>
      <c r="H766" s="230">
        <v>0</v>
      </c>
      <c r="I766" s="230">
        <v>0</v>
      </c>
      <c r="J766" s="267">
        <v>52404.62</v>
      </c>
      <c r="K766" s="230">
        <v>0</v>
      </c>
      <c r="L766" s="267">
        <v>52404.62</v>
      </c>
      <c r="M766" s="229"/>
      <c r="N766" s="8"/>
      <c r="O766" s="8"/>
      <c r="P766" s="8"/>
    </row>
    <row r="767" spans="1:16" ht="105" customHeight="1">
      <c r="A767" s="540">
        <v>730221</v>
      </c>
      <c r="B767" s="541"/>
      <c r="C767" s="538" t="s">
        <v>898</v>
      </c>
      <c r="D767" s="539"/>
      <c r="E767" s="230">
        <v>0</v>
      </c>
      <c r="F767" s="230">
        <v>0</v>
      </c>
      <c r="G767" s="230">
        <v>0</v>
      </c>
      <c r="H767" s="230">
        <v>0</v>
      </c>
      <c r="I767" s="230">
        <v>0</v>
      </c>
      <c r="J767" s="267">
        <v>52404.62</v>
      </c>
      <c r="K767" s="230">
        <v>0</v>
      </c>
      <c r="L767" s="267">
        <v>52404.62</v>
      </c>
      <c r="M767" s="229"/>
      <c r="N767" s="8"/>
      <c r="O767" s="8"/>
      <c r="P767" s="8"/>
    </row>
    <row r="768" spans="1:16" ht="52.5" customHeight="1">
      <c r="A768" s="540">
        <v>7302210004</v>
      </c>
      <c r="B768" s="541"/>
      <c r="C768" s="538" t="s">
        <v>890</v>
      </c>
      <c r="D768" s="539"/>
      <c r="E768" s="230">
        <v>0</v>
      </c>
      <c r="F768" s="230">
        <v>0</v>
      </c>
      <c r="G768" s="230">
        <v>0</v>
      </c>
      <c r="H768" s="230">
        <v>0</v>
      </c>
      <c r="I768" s="230">
        <v>0</v>
      </c>
      <c r="J768" s="267">
        <v>15661.57</v>
      </c>
      <c r="K768" s="230">
        <v>0</v>
      </c>
      <c r="L768" s="267">
        <v>15661.57</v>
      </c>
      <c r="M768" s="229"/>
      <c r="N768" s="8"/>
      <c r="O768" s="8"/>
      <c r="P768" s="8"/>
    </row>
    <row r="769" spans="1:16" ht="78.75" customHeight="1">
      <c r="A769" s="540">
        <v>7302210099</v>
      </c>
      <c r="B769" s="541"/>
      <c r="C769" s="538" t="s">
        <v>896</v>
      </c>
      <c r="D769" s="539"/>
      <c r="E769" s="230">
        <v>0</v>
      </c>
      <c r="F769" s="230">
        <v>0</v>
      </c>
      <c r="G769" s="230">
        <v>0</v>
      </c>
      <c r="H769" s="230">
        <v>0</v>
      </c>
      <c r="I769" s="230">
        <v>0</v>
      </c>
      <c r="J769" s="267">
        <v>36743.05</v>
      </c>
      <c r="K769" s="230">
        <v>0</v>
      </c>
      <c r="L769" s="267">
        <v>36743.05</v>
      </c>
      <c r="M769" s="229"/>
      <c r="N769" s="8"/>
      <c r="O769" s="8"/>
      <c r="P769" s="8"/>
    </row>
    <row r="770" spans="1:16" ht="118.5" customHeight="1">
      <c r="A770" s="540">
        <v>7303</v>
      </c>
      <c r="B770" s="541"/>
      <c r="C770" s="538" t="s">
        <v>899</v>
      </c>
      <c r="D770" s="539"/>
      <c r="E770" s="230">
        <v>0</v>
      </c>
      <c r="F770" s="230">
        <v>0</v>
      </c>
      <c r="G770" s="230">
        <v>0</v>
      </c>
      <c r="H770" s="267">
        <v>90360.92</v>
      </c>
      <c r="I770" s="230">
        <v>0</v>
      </c>
      <c r="J770" s="267">
        <v>90360.92</v>
      </c>
      <c r="K770" s="230">
        <v>0</v>
      </c>
      <c r="L770" s="267">
        <v>90360.92</v>
      </c>
      <c r="M770" s="229"/>
      <c r="N770" s="8"/>
      <c r="O770" s="8"/>
      <c r="P770" s="8"/>
    </row>
    <row r="771" spans="1:16" ht="118.5" customHeight="1">
      <c r="A771" s="540">
        <v>730321</v>
      </c>
      <c r="B771" s="541"/>
      <c r="C771" s="538" t="s">
        <v>900</v>
      </c>
      <c r="D771" s="539"/>
      <c r="E771" s="230">
        <v>0</v>
      </c>
      <c r="F771" s="230">
        <v>0</v>
      </c>
      <c r="G771" s="230">
        <v>0</v>
      </c>
      <c r="H771" s="267">
        <v>90360.92</v>
      </c>
      <c r="I771" s="230">
        <v>0</v>
      </c>
      <c r="J771" s="267">
        <v>90360.92</v>
      </c>
      <c r="K771" s="230">
        <v>0</v>
      </c>
      <c r="L771" s="267">
        <v>90360.92</v>
      </c>
      <c r="M771" s="229"/>
      <c r="N771" s="8"/>
      <c r="O771" s="8"/>
      <c r="P771" s="8"/>
    </row>
    <row r="772" spans="1:16" ht="66" customHeight="1">
      <c r="A772" s="540">
        <v>7303210099</v>
      </c>
      <c r="B772" s="541"/>
      <c r="C772" s="538" t="s">
        <v>901</v>
      </c>
      <c r="D772" s="539"/>
      <c r="E772" s="230">
        <v>0</v>
      </c>
      <c r="F772" s="230">
        <v>0</v>
      </c>
      <c r="G772" s="230">
        <v>0</v>
      </c>
      <c r="H772" s="267">
        <v>90360.92</v>
      </c>
      <c r="I772" s="230">
        <v>0</v>
      </c>
      <c r="J772" s="267">
        <v>90360.92</v>
      </c>
      <c r="K772" s="230">
        <v>0</v>
      </c>
      <c r="L772" s="267">
        <v>90360.92</v>
      </c>
      <c r="M772" s="229"/>
      <c r="N772" s="8"/>
      <c r="O772" s="8"/>
      <c r="P772" s="8"/>
    </row>
    <row r="773" spans="1:16" ht="92.25" customHeight="1">
      <c r="A773" s="540">
        <v>7304</v>
      </c>
      <c r="B773" s="541"/>
      <c r="C773" s="538" t="s">
        <v>902</v>
      </c>
      <c r="D773" s="539"/>
      <c r="E773" s="230">
        <v>0</v>
      </c>
      <c r="F773" s="230">
        <v>0</v>
      </c>
      <c r="G773" s="230">
        <v>0</v>
      </c>
      <c r="H773" s="267">
        <v>39608.92</v>
      </c>
      <c r="I773" s="230">
        <v>0</v>
      </c>
      <c r="J773" s="267">
        <v>600453.13</v>
      </c>
      <c r="K773" s="230">
        <v>0</v>
      </c>
      <c r="L773" s="267">
        <v>600453.13</v>
      </c>
      <c r="M773" s="229"/>
      <c r="N773" s="8"/>
      <c r="O773" s="8"/>
      <c r="P773" s="8"/>
    </row>
    <row r="774" spans="1:16" ht="118.5" customHeight="1">
      <c r="A774" s="540">
        <v>730421</v>
      </c>
      <c r="B774" s="541"/>
      <c r="C774" s="538" t="s">
        <v>903</v>
      </c>
      <c r="D774" s="539"/>
      <c r="E774" s="230">
        <v>0</v>
      </c>
      <c r="F774" s="230">
        <v>0</v>
      </c>
      <c r="G774" s="230">
        <v>0</v>
      </c>
      <c r="H774" s="267">
        <v>39608.92</v>
      </c>
      <c r="I774" s="230">
        <v>0</v>
      </c>
      <c r="J774" s="267">
        <v>600453.13</v>
      </c>
      <c r="K774" s="230">
        <v>0</v>
      </c>
      <c r="L774" s="267">
        <v>600453.13</v>
      </c>
      <c r="M774" s="229"/>
      <c r="N774" s="8"/>
      <c r="O774" s="8"/>
      <c r="P774" s="8"/>
    </row>
    <row r="775" spans="1:16" ht="66" customHeight="1">
      <c r="A775" s="540">
        <v>7304210001</v>
      </c>
      <c r="B775" s="541"/>
      <c r="C775" s="538" t="s">
        <v>904</v>
      </c>
      <c r="D775" s="539"/>
      <c r="E775" s="230">
        <v>0</v>
      </c>
      <c r="F775" s="230">
        <v>0</v>
      </c>
      <c r="G775" s="230">
        <v>0</v>
      </c>
      <c r="H775" s="230">
        <v>660.15</v>
      </c>
      <c r="I775" s="230">
        <v>0</v>
      </c>
      <c r="J775" s="267">
        <v>9838.39</v>
      </c>
      <c r="K775" s="230">
        <v>0</v>
      </c>
      <c r="L775" s="267">
        <v>9838.39</v>
      </c>
      <c r="M775" s="229"/>
      <c r="N775" s="8"/>
      <c r="O775" s="8"/>
      <c r="P775" s="8"/>
    </row>
    <row r="776" spans="1:16" ht="52.5" customHeight="1">
      <c r="A776" s="540">
        <v>7304210002</v>
      </c>
      <c r="B776" s="541"/>
      <c r="C776" s="538" t="s">
        <v>888</v>
      </c>
      <c r="D776" s="539"/>
      <c r="E776" s="230">
        <v>0</v>
      </c>
      <c r="F776" s="230">
        <v>0</v>
      </c>
      <c r="G776" s="230">
        <v>0</v>
      </c>
      <c r="H776" s="230">
        <v>187.03</v>
      </c>
      <c r="I776" s="230">
        <v>0</v>
      </c>
      <c r="J776" s="267">
        <v>13112.76</v>
      </c>
      <c r="K776" s="230">
        <v>0</v>
      </c>
      <c r="L776" s="267">
        <v>13112.76</v>
      </c>
      <c r="M776" s="229"/>
      <c r="N776" s="8"/>
      <c r="O776" s="8"/>
      <c r="P776" s="8"/>
    </row>
    <row r="777" spans="1:16" ht="66" customHeight="1">
      <c r="A777" s="540">
        <v>7304210003</v>
      </c>
      <c r="B777" s="541"/>
      <c r="C777" s="538" t="s">
        <v>889</v>
      </c>
      <c r="D777" s="539"/>
      <c r="E777" s="230">
        <v>0</v>
      </c>
      <c r="F777" s="230">
        <v>0</v>
      </c>
      <c r="G777" s="230">
        <v>0</v>
      </c>
      <c r="H777" s="267">
        <v>1229.61</v>
      </c>
      <c r="I777" s="230">
        <v>0</v>
      </c>
      <c r="J777" s="267">
        <v>38659.62</v>
      </c>
      <c r="K777" s="230">
        <v>0</v>
      </c>
      <c r="L777" s="267">
        <v>38659.62</v>
      </c>
      <c r="M777" s="229"/>
      <c r="N777" s="8"/>
      <c r="O777" s="8"/>
      <c r="P777" s="8"/>
    </row>
    <row r="778" spans="1:16" ht="52.5" customHeight="1">
      <c r="A778" s="540">
        <v>7304210004</v>
      </c>
      <c r="B778" s="541"/>
      <c r="C778" s="538" t="s">
        <v>890</v>
      </c>
      <c r="D778" s="539"/>
      <c r="E778" s="230">
        <v>0</v>
      </c>
      <c r="F778" s="230">
        <v>0</v>
      </c>
      <c r="G778" s="230">
        <v>0</v>
      </c>
      <c r="H778" s="267">
        <v>23506.42</v>
      </c>
      <c r="I778" s="230">
        <v>0</v>
      </c>
      <c r="J778" s="267">
        <v>322451.13</v>
      </c>
      <c r="K778" s="230">
        <v>0</v>
      </c>
      <c r="L778" s="267">
        <v>322451.13</v>
      </c>
      <c r="M778" s="229"/>
      <c r="N778" s="8"/>
      <c r="O778" s="8"/>
      <c r="P778" s="8"/>
    </row>
    <row r="779" spans="1:16" ht="52.5" customHeight="1">
      <c r="A779" s="540">
        <v>7304210005</v>
      </c>
      <c r="B779" s="541"/>
      <c r="C779" s="538" t="s">
        <v>891</v>
      </c>
      <c r="D779" s="539"/>
      <c r="E779" s="230">
        <v>0</v>
      </c>
      <c r="F779" s="230">
        <v>0</v>
      </c>
      <c r="G779" s="230">
        <v>0</v>
      </c>
      <c r="H779" s="230">
        <v>0</v>
      </c>
      <c r="I779" s="230">
        <v>0</v>
      </c>
      <c r="J779" s="230">
        <v>939.1</v>
      </c>
      <c r="K779" s="230">
        <v>0</v>
      </c>
      <c r="L779" s="230">
        <v>939.1</v>
      </c>
      <c r="M779" s="229"/>
      <c r="N779" s="8"/>
      <c r="O779" s="8"/>
      <c r="P779" s="8"/>
    </row>
    <row r="780" spans="1:16" ht="78.75" customHeight="1">
      <c r="A780" s="540">
        <v>7304210006</v>
      </c>
      <c r="B780" s="541"/>
      <c r="C780" s="538" t="s">
        <v>905</v>
      </c>
      <c r="D780" s="539"/>
      <c r="E780" s="230">
        <v>0</v>
      </c>
      <c r="F780" s="230">
        <v>0</v>
      </c>
      <c r="G780" s="230">
        <v>0</v>
      </c>
      <c r="H780" s="267">
        <v>4605</v>
      </c>
      <c r="I780" s="230">
        <v>0</v>
      </c>
      <c r="J780" s="267">
        <v>61253.55</v>
      </c>
      <c r="K780" s="230">
        <v>0</v>
      </c>
      <c r="L780" s="267">
        <v>61253.55</v>
      </c>
      <c r="M780" s="229"/>
      <c r="N780" s="8"/>
      <c r="O780" s="8"/>
      <c r="P780" s="8"/>
    </row>
    <row r="781" spans="1:16" ht="92.25" customHeight="1">
      <c r="A781" s="540">
        <v>7304210099</v>
      </c>
      <c r="B781" s="541"/>
      <c r="C781" s="538" t="s">
        <v>896</v>
      </c>
      <c r="D781" s="539"/>
      <c r="E781" s="230">
        <v>0</v>
      </c>
      <c r="F781" s="230">
        <v>0</v>
      </c>
      <c r="G781" s="230">
        <v>0</v>
      </c>
      <c r="H781" s="267">
        <v>9420.71</v>
      </c>
      <c r="I781" s="230">
        <v>0</v>
      </c>
      <c r="J781" s="267">
        <v>154198.58</v>
      </c>
      <c r="K781" s="230">
        <v>0</v>
      </c>
      <c r="L781" s="267">
        <v>154198.58</v>
      </c>
      <c r="M781" s="229"/>
      <c r="N781" s="8"/>
      <c r="O781" s="8"/>
      <c r="P781" s="8"/>
    </row>
    <row r="782" spans="1:16" ht="39.75" customHeight="1">
      <c r="A782" s="540">
        <v>7308</v>
      </c>
      <c r="B782" s="541"/>
      <c r="C782" s="538" t="s">
        <v>906</v>
      </c>
      <c r="D782" s="539"/>
      <c r="E782" s="230">
        <v>0</v>
      </c>
      <c r="F782" s="230">
        <v>0</v>
      </c>
      <c r="G782" s="230">
        <v>0</v>
      </c>
      <c r="H782" s="267">
        <v>87093.38</v>
      </c>
      <c r="I782" s="230">
        <v>0</v>
      </c>
      <c r="J782" s="267">
        <v>1357558.2</v>
      </c>
      <c r="K782" s="230">
        <v>0</v>
      </c>
      <c r="L782" s="267">
        <v>1357558.2</v>
      </c>
      <c r="M782" s="229"/>
      <c r="N782" s="8"/>
      <c r="O782" s="8"/>
      <c r="P782" s="8"/>
    </row>
    <row r="783" spans="1:16" ht="39.75" customHeight="1">
      <c r="A783" s="540">
        <v>730811</v>
      </c>
      <c r="B783" s="541"/>
      <c r="C783" s="538" t="s">
        <v>906</v>
      </c>
      <c r="D783" s="539"/>
      <c r="E783" s="230">
        <v>0</v>
      </c>
      <c r="F783" s="230">
        <v>0</v>
      </c>
      <c r="G783" s="230">
        <v>0</v>
      </c>
      <c r="H783" s="267">
        <v>87093.38</v>
      </c>
      <c r="I783" s="230">
        <v>0</v>
      </c>
      <c r="J783" s="267">
        <v>1357558.2</v>
      </c>
      <c r="K783" s="230">
        <v>0</v>
      </c>
      <c r="L783" s="267">
        <v>1357558.2</v>
      </c>
      <c r="M783" s="229"/>
      <c r="N783" s="8"/>
      <c r="O783" s="8"/>
      <c r="P783" s="8"/>
    </row>
    <row r="784" spans="1:16" ht="92.25" customHeight="1">
      <c r="A784" s="540">
        <v>7308112100</v>
      </c>
      <c r="B784" s="541"/>
      <c r="C784" s="538" t="s">
        <v>907</v>
      </c>
      <c r="D784" s="539"/>
      <c r="E784" s="230">
        <v>0</v>
      </c>
      <c r="F784" s="230">
        <v>0</v>
      </c>
      <c r="G784" s="230">
        <v>0</v>
      </c>
      <c r="H784" s="267">
        <v>49851.53</v>
      </c>
      <c r="I784" s="230">
        <v>0</v>
      </c>
      <c r="J784" s="267">
        <v>577350.85</v>
      </c>
      <c r="K784" s="230">
        <v>0</v>
      </c>
      <c r="L784" s="267">
        <v>577350.85</v>
      </c>
      <c r="M784" s="229"/>
      <c r="N784" s="8"/>
      <c r="O784" s="8"/>
      <c r="P784" s="8"/>
    </row>
    <row r="785" spans="1:16" ht="78.75" customHeight="1">
      <c r="A785" s="540">
        <v>7308112101</v>
      </c>
      <c r="B785" s="541"/>
      <c r="C785" s="538" t="s">
        <v>908</v>
      </c>
      <c r="D785" s="539"/>
      <c r="E785" s="230">
        <v>0</v>
      </c>
      <c r="F785" s="230">
        <v>0</v>
      </c>
      <c r="G785" s="230">
        <v>0</v>
      </c>
      <c r="H785" s="267">
        <v>35434.19</v>
      </c>
      <c r="I785" s="230">
        <v>0</v>
      </c>
      <c r="J785" s="267">
        <v>436474.19</v>
      </c>
      <c r="K785" s="230">
        <v>0</v>
      </c>
      <c r="L785" s="267">
        <v>436474.19</v>
      </c>
      <c r="M785" s="229"/>
      <c r="N785" s="8"/>
      <c r="O785" s="8"/>
      <c r="P785" s="8"/>
    </row>
    <row r="786" spans="1:16" ht="105" customHeight="1">
      <c r="A786" s="540">
        <v>7308112102</v>
      </c>
      <c r="B786" s="541"/>
      <c r="C786" s="538" t="s">
        <v>909</v>
      </c>
      <c r="D786" s="539"/>
      <c r="E786" s="230">
        <v>0</v>
      </c>
      <c r="F786" s="230">
        <v>0</v>
      </c>
      <c r="G786" s="230">
        <v>0</v>
      </c>
      <c r="H786" s="230">
        <v>675.04</v>
      </c>
      <c r="I786" s="230">
        <v>0</v>
      </c>
      <c r="J786" s="267">
        <v>7329.24</v>
      </c>
      <c r="K786" s="230">
        <v>0</v>
      </c>
      <c r="L786" s="267">
        <v>7329.24</v>
      </c>
      <c r="M786" s="229"/>
      <c r="N786" s="8"/>
      <c r="O786" s="8"/>
      <c r="P786" s="8"/>
    </row>
    <row r="787" spans="1:16" ht="92.25" customHeight="1">
      <c r="A787" s="540">
        <v>7308112103</v>
      </c>
      <c r="B787" s="541"/>
      <c r="C787" s="538" t="s">
        <v>910</v>
      </c>
      <c r="D787" s="539"/>
      <c r="E787" s="230">
        <v>0</v>
      </c>
      <c r="F787" s="230">
        <v>0</v>
      </c>
      <c r="G787" s="230">
        <v>0</v>
      </c>
      <c r="H787" s="267">
        <v>1064.46</v>
      </c>
      <c r="I787" s="230">
        <v>0</v>
      </c>
      <c r="J787" s="267">
        <v>335059.14</v>
      </c>
      <c r="K787" s="230">
        <v>0</v>
      </c>
      <c r="L787" s="267">
        <v>335059.14</v>
      </c>
      <c r="M787" s="229"/>
      <c r="N787" s="8"/>
      <c r="O787" s="8"/>
      <c r="P787" s="8"/>
    </row>
    <row r="788" spans="1:16" ht="105" customHeight="1">
      <c r="A788" s="540">
        <v>7308112104</v>
      </c>
      <c r="B788" s="541"/>
      <c r="C788" s="538" t="s">
        <v>911</v>
      </c>
      <c r="D788" s="539"/>
      <c r="E788" s="230">
        <v>0</v>
      </c>
      <c r="F788" s="230">
        <v>0</v>
      </c>
      <c r="G788" s="230">
        <v>0</v>
      </c>
      <c r="H788" s="230">
        <v>68.16</v>
      </c>
      <c r="I788" s="230">
        <v>0</v>
      </c>
      <c r="J788" s="267">
        <v>1344.78</v>
      </c>
      <c r="K788" s="230">
        <v>0</v>
      </c>
      <c r="L788" s="267">
        <v>1344.78</v>
      </c>
      <c r="M788" s="229"/>
      <c r="N788" s="8"/>
      <c r="O788" s="8"/>
      <c r="P788" s="8"/>
    </row>
    <row r="789" spans="1:16" ht="78.75" customHeight="1">
      <c r="A789" s="540">
        <v>7399</v>
      </c>
      <c r="B789" s="541"/>
      <c r="C789" s="538" t="s">
        <v>912</v>
      </c>
      <c r="D789" s="539"/>
      <c r="E789" s="230">
        <v>0</v>
      </c>
      <c r="F789" s="230">
        <v>0</v>
      </c>
      <c r="G789" s="230">
        <v>0</v>
      </c>
      <c r="H789" s="267">
        <v>10751972.51</v>
      </c>
      <c r="I789" s="230">
        <v>0</v>
      </c>
      <c r="J789" s="267">
        <v>10751972.51</v>
      </c>
      <c r="K789" s="230">
        <v>0</v>
      </c>
      <c r="L789" s="267">
        <v>10751972.51</v>
      </c>
      <c r="M789" s="229"/>
      <c r="N789" s="8"/>
      <c r="O789" s="8"/>
      <c r="P789" s="8"/>
    </row>
    <row r="790" spans="1:16" ht="78.75" customHeight="1">
      <c r="A790" s="540">
        <v>739999</v>
      </c>
      <c r="B790" s="541"/>
      <c r="C790" s="538" t="s">
        <v>913</v>
      </c>
      <c r="D790" s="539"/>
      <c r="E790" s="230">
        <v>0</v>
      </c>
      <c r="F790" s="230">
        <v>0</v>
      </c>
      <c r="G790" s="230">
        <v>0</v>
      </c>
      <c r="H790" s="267">
        <v>10751972.51</v>
      </c>
      <c r="I790" s="230">
        <v>0</v>
      </c>
      <c r="J790" s="267">
        <v>10751972.51</v>
      </c>
      <c r="K790" s="230">
        <v>0</v>
      </c>
      <c r="L790" s="267">
        <v>10751972.51</v>
      </c>
      <c r="M790" s="229"/>
      <c r="N790" s="8"/>
      <c r="O790" s="8"/>
      <c r="P790" s="8"/>
    </row>
    <row r="791" spans="1:16" ht="105" customHeight="1">
      <c r="A791" s="540">
        <v>7399999999</v>
      </c>
      <c r="B791" s="541"/>
      <c r="C791" s="538" t="s">
        <v>914</v>
      </c>
      <c r="D791" s="539"/>
      <c r="E791" s="230">
        <v>0</v>
      </c>
      <c r="F791" s="230">
        <v>0</v>
      </c>
      <c r="G791" s="230">
        <v>0</v>
      </c>
      <c r="H791" s="267">
        <v>10751972.51</v>
      </c>
      <c r="I791" s="230">
        <v>0</v>
      </c>
      <c r="J791" s="267">
        <v>10751972.51</v>
      </c>
      <c r="K791" s="230">
        <v>0</v>
      </c>
      <c r="L791" s="267">
        <v>10751972.51</v>
      </c>
      <c r="M791" s="229"/>
      <c r="N791" s="8"/>
      <c r="O791" s="8"/>
      <c r="P791" s="8"/>
    </row>
    <row r="792" spans="1:16" ht="92.25" customHeight="1">
      <c r="A792" s="540">
        <v>74</v>
      </c>
      <c r="B792" s="541"/>
      <c r="C792" s="538" t="s">
        <v>16</v>
      </c>
      <c r="D792" s="539"/>
      <c r="E792" s="230">
        <v>0</v>
      </c>
      <c r="F792" s="230">
        <v>0</v>
      </c>
      <c r="G792" s="267">
        <v>25847300.08</v>
      </c>
      <c r="H792" s="267">
        <v>77950129.21</v>
      </c>
      <c r="I792" s="267">
        <v>25847300.08</v>
      </c>
      <c r="J792" s="267">
        <v>81057117.45</v>
      </c>
      <c r="K792" s="230">
        <v>0</v>
      </c>
      <c r="L792" s="267">
        <v>55209817.37</v>
      </c>
      <c r="M792" s="229"/>
      <c r="N792" s="8"/>
      <c r="O792" s="8"/>
      <c r="P792" s="8"/>
    </row>
    <row r="793" spans="1:16" ht="118.5" customHeight="1">
      <c r="A793" s="540">
        <v>7400</v>
      </c>
      <c r="B793" s="541"/>
      <c r="C793" s="538" t="s">
        <v>915</v>
      </c>
      <c r="D793" s="539"/>
      <c r="E793" s="230">
        <v>0</v>
      </c>
      <c r="F793" s="230">
        <v>0</v>
      </c>
      <c r="G793" s="230">
        <v>0</v>
      </c>
      <c r="H793" s="267">
        <v>55204314.8</v>
      </c>
      <c r="I793" s="230">
        <v>0</v>
      </c>
      <c r="J793" s="267">
        <v>55204314.8</v>
      </c>
      <c r="K793" s="230">
        <v>0</v>
      </c>
      <c r="L793" s="267">
        <v>55204314.8</v>
      </c>
      <c r="M793" s="229"/>
      <c r="N793" s="8"/>
      <c r="O793" s="8"/>
      <c r="P793" s="8"/>
    </row>
    <row r="794" spans="1:16" ht="78.75" customHeight="1">
      <c r="A794" s="540">
        <v>740002</v>
      </c>
      <c r="B794" s="541"/>
      <c r="C794" s="538" t="s">
        <v>916</v>
      </c>
      <c r="D794" s="539"/>
      <c r="E794" s="230">
        <v>0</v>
      </c>
      <c r="F794" s="230">
        <v>0</v>
      </c>
      <c r="G794" s="230">
        <v>0</v>
      </c>
      <c r="H794" s="267">
        <v>77305.42</v>
      </c>
      <c r="I794" s="230">
        <v>0</v>
      </c>
      <c r="J794" s="267">
        <v>77305.42</v>
      </c>
      <c r="K794" s="230">
        <v>0</v>
      </c>
      <c r="L794" s="267">
        <v>77305.42</v>
      </c>
      <c r="M794" s="229"/>
      <c r="N794" s="8"/>
      <c r="O794" s="8"/>
      <c r="P794" s="8"/>
    </row>
    <row r="795" spans="1:16" ht="105" customHeight="1">
      <c r="A795" s="540">
        <v>7400022101</v>
      </c>
      <c r="B795" s="541"/>
      <c r="C795" s="538" t="s">
        <v>917</v>
      </c>
      <c r="D795" s="539"/>
      <c r="E795" s="230">
        <v>0</v>
      </c>
      <c r="F795" s="230">
        <v>0</v>
      </c>
      <c r="G795" s="230">
        <v>0</v>
      </c>
      <c r="H795" s="267">
        <v>77305.42</v>
      </c>
      <c r="I795" s="230">
        <v>0</v>
      </c>
      <c r="J795" s="267">
        <v>77305.42</v>
      </c>
      <c r="K795" s="230">
        <v>0</v>
      </c>
      <c r="L795" s="267">
        <v>77305.42</v>
      </c>
      <c r="M795" s="229"/>
      <c r="N795" s="8"/>
      <c r="O795" s="8"/>
      <c r="P795" s="8"/>
    </row>
    <row r="796" spans="1:16" ht="92.25" customHeight="1">
      <c r="A796" s="540">
        <v>740003</v>
      </c>
      <c r="B796" s="541"/>
      <c r="C796" s="538" t="s">
        <v>918</v>
      </c>
      <c r="D796" s="539"/>
      <c r="E796" s="230">
        <v>0</v>
      </c>
      <c r="F796" s="230">
        <v>0</v>
      </c>
      <c r="G796" s="230">
        <v>0</v>
      </c>
      <c r="H796" s="267">
        <v>55127009.38</v>
      </c>
      <c r="I796" s="230">
        <v>0</v>
      </c>
      <c r="J796" s="267">
        <v>55127009.38</v>
      </c>
      <c r="K796" s="230">
        <v>0</v>
      </c>
      <c r="L796" s="267">
        <v>55127009.38</v>
      </c>
      <c r="M796" s="229"/>
      <c r="N796" s="8"/>
      <c r="O796" s="8"/>
      <c r="P796" s="8"/>
    </row>
    <row r="797" spans="1:16" ht="118.5" customHeight="1">
      <c r="A797" s="540">
        <v>7400032100</v>
      </c>
      <c r="B797" s="541"/>
      <c r="C797" s="538" t="s">
        <v>124</v>
      </c>
      <c r="D797" s="539"/>
      <c r="E797" s="230">
        <v>0</v>
      </c>
      <c r="F797" s="230">
        <v>0</v>
      </c>
      <c r="G797" s="230">
        <v>0</v>
      </c>
      <c r="H797" s="267">
        <v>55127009.38</v>
      </c>
      <c r="I797" s="230">
        <v>0</v>
      </c>
      <c r="J797" s="267">
        <v>55127009.38</v>
      </c>
      <c r="K797" s="230">
        <v>0</v>
      </c>
      <c r="L797" s="267">
        <v>55127009.38</v>
      </c>
      <c r="M797" s="229"/>
      <c r="N797" s="8"/>
      <c r="O797" s="8"/>
      <c r="P797" s="8"/>
    </row>
    <row r="798" spans="1:16" ht="78.75" customHeight="1">
      <c r="A798" s="540">
        <v>7403</v>
      </c>
      <c r="B798" s="541"/>
      <c r="C798" s="538" t="s">
        <v>919</v>
      </c>
      <c r="D798" s="539"/>
      <c r="E798" s="230">
        <v>0</v>
      </c>
      <c r="F798" s="230">
        <v>0</v>
      </c>
      <c r="G798" s="230">
        <v>0</v>
      </c>
      <c r="H798" s="267">
        <v>5282.52</v>
      </c>
      <c r="I798" s="230">
        <v>0</v>
      </c>
      <c r="J798" s="267">
        <v>5502.57</v>
      </c>
      <c r="K798" s="230">
        <v>0</v>
      </c>
      <c r="L798" s="267">
        <v>5502.57</v>
      </c>
      <c r="M798" s="229"/>
      <c r="N798" s="8"/>
      <c r="O798" s="8"/>
      <c r="P798" s="8"/>
    </row>
    <row r="799" spans="1:16" ht="52.5" customHeight="1">
      <c r="A799" s="540">
        <v>740302</v>
      </c>
      <c r="B799" s="541"/>
      <c r="C799" s="538" t="s">
        <v>920</v>
      </c>
      <c r="D799" s="539"/>
      <c r="E799" s="230">
        <v>0</v>
      </c>
      <c r="F799" s="230">
        <v>0</v>
      </c>
      <c r="G799" s="230">
        <v>0</v>
      </c>
      <c r="H799" s="267">
        <v>5282.52</v>
      </c>
      <c r="I799" s="230">
        <v>0</v>
      </c>
      <c r="J799" s="267">
        <v>5502.57</v>
      </c>
      <c r="K799" s="230">
        <v>0</v>
      </c>
      <c r="L799" s="267">
        <v>5502.57</v>
      </c>
      <c r="M799" s="229"/>
      <c r="N799" s="8"/>
      <c r="O799" s="8"/>
      <c r="P799" s="8"/>
    </row>
    <row r="800" spans="1:16" ht="78.75" customHeight="1">
      <c r="A800" s="540">
        <v>7403022100</v>
      </c>
      <c r="B800" s="541"/>
      <c r="C800" s="538" t="s">
        <v>921</v>
      </c>
      <c r="D800" s="539"/>
      <c r="E800" s="230">
        <v>0</v>
      </c>
      <c r="F800" s="230">
        <v>0</v>
      </c>
      <c r="G800" s="230">
        <v>0</v>
      </c>
      <c r="H800" s="267">
        <v>5282.52</v>
      </c>
      <c r="I800" s="230">
        <v>0</v>
      </c>
      <c r="J800" s="267">
        <v>5502.57</v>
      </c>
      <c r="K800" s="230">
        <v>0</v>
      </c>
      <c r="L800" s="267">
        <v>5502.57</v>
      </c>
      <c r="M800" s="229"/>
      <c r="N800" s="8"/>
      <c r="O800" s="8"/>
      <c r="P800" s="8"/>
    </row>
    <row r="801" spans="1:16" ht="66" customHeight="1">
      <c r="A801" s="540">
        <v>7409</v>
      </c>
      <c r="B801" s="541"/>
      <c r="C801" s="538" t="s">
        <v>922</v>
      </c>
      <c r="D801" s="539"/>
      <c r="E801" s="230">
        <v>0</v>
      </c>
      <c r="F801" s="230">
        <v>0</v>
      </c>
      <c r="G801" s="267">
        <v>25847300.08</v>
      </c>
      <c r="H801" s="267">
        <v>22740531.89</v>
      </c>
      <c r="I801" s="267">
        <v>25847300.08</v>
      </c>
      <c r="J801" s="267">
        <v>25847300.08</v>
      </c>
      <c r="K801" s="230">
        <v>0</v>
      </c>
      <c r="L801" s="230">
        <v>0</v>
      </c>
      <c r="M801" s="229"/>
      <c r="N801" s="8"/>
      <c r="O801" s="8"/>
      <c r="P801" s="8"/>
    </row>
    <row r="802" spans="1:16" ht="52.5" customHeight="1">
      <c r="A802" s="540">
        <v>740900</v>
      </c>
      <c r="B802" s="541"/>
      <c r="C802" s="538" t="s">
        <v>923</v>
      </c>
      <c r="D802" s="539"/>
      <c r="E802" s="230">
        <v>0</v>
      </c>
      <c r="F802" s="230">
        <v>0</v>
      </c>
      <c r="G802" s="267">
        <v>25847300.08</v>
      </c>
      <c r="H802" s="267">
        <v>22740531.89</v>
      </c>
      <c r="I802" s="267">
        <v>25847300.08</v>
      </c>
      <c r="J802" s="267">
        <v>25847300.08</v>
      </c>
      <c r="K802" s="230">
        <v>0</v>
      </c>
      <c r="L802" s="230">
        <v>0</v>
      </c>
      <c r="M802" s="229"/>
      <c r="N802" s="8"/>
      <c r="O802" s="8"/>
      <c r="P802" s="8"/>
    </row>
    <row r="803" spans="1:16" ht="78.75" customHeight="1">
      <c r="A803" s="540">
        <v>7409002100</v>
      </c>
      <c r="B803" s="541"/>
      <c r="C803" s="538" t="s">
        <v>924</v>
      </c>
      <c r="D803" s="539"/>
      <c r="E803" s="230">
        <v>0</v>
      </c>
      <c r="F803" s="230">
        <v>0</v>
      </c>
      <c r="G803" s="267">
        <v>25847300.08</v>
      </c>
      <c r="H803" s="267">
        <v>22740531.89</v>
      </c>
      <c r="I803" s="267">
        <v>25847300.08</v>
      </c>
      <c r="J803" s="267">
        <v>25847300.08</v>
      </c>
      <c r="K803" s="230">
        <v>0</v>
      </c>
      <c r="L803" s="230">
        <v>0</v>
      </c>
      <c r="M803" s="229"/>
      <c r="N803" s="8"/>
      <c r="O803" s="8"/>
      <c r="P803" s="8"/>
    </row>
    <row r="804" spans="1:16" ht="52.5" customHeight="1">
      <c r="A804" s="540">
        <v>75</v>
      </c>
      <c r="B804" s="541"/>
      <c r="C804" s="538" t="s">
        <v>18</v>
      </c>
      <c r="D804" s="539"/>
      <c r="E804" s="230">
        <v>0</v>
      </c>
      <c r="F804" s="230">
        <v>0</v>
      </c>
      <c r="G804" s="230">
        <v>0</v>
      </c>
      <c r="H804" s="267">
        <v>1891.84</v>
      </c>
      <c r="I804" s="230">
        <v>0</v>
      </c>
      <c r="J804" s="267">
        <v>13765.27</v>
      </c>
      <c r="K804" s="230">
        <v>0</v>
      </c>
      <c r="L804" s="267">
        <v>13765.27</v>
      </c>
      <c r="M804" s="229"/>
      <c r="N804" s="8"/>
      <c r="O804" s="8"/>
      <c r="P804" s="8"/>
    </row>
    <row r="805" spans="1:16" ht="78.75" customHeight="1">
      <c r="A805" s="540">
        <v>7505</v>
      </c>
      <c r="B805" s="541"/>
      <c r="C805" s="538" t="s">
        <v>925</v>
      </c>
      <c r="D805" s="539"/>
      <c r="E805" s="230">
        <v>0</v>
      </c>
      <c r="F805" s="230">
        <v>0</v>
      </c>
      <c r="G805" s="230">
        <v>0</v>
      </c>
      <c r="H805" s="230">
        <v>0</v>
      </c>
      <c r="I805" s="230">
        <v>0</v>
      </c>
      <c r="J805" s="267">
        <v>5959.86</v>
      </c>
      <c r="K805" s="230">
        <v>0</v>
      </c>
      <c r="L805" s="267">
        <v>5959.86</v>
      </c>
      <c r="M805" s="229"/>
      <c r="N805" s="8"/>
      <c r="O805" s="8"/>
      <c r="P805" s="8"/>
    </row>
    <row r="806" spans="1:16" ht="39.75" customHeight="1">
      <c r="A806" s="540">
        <v>750501</v>
      </c>
      <c r="B806" s="541"/>
      <c r="C806" s="538" t="s">
        <v>926</v>
      </c>
      <c r="D806" s="539"/>
      <c r="E806" s="230">
        <v>0</v>
      </c>
      <c r="F806" s="230">
        <v>0</v>
      </c>
      <c r="G806" s="230">
        <v>0</v>
      </c>
      <c r="H806" s="230">
        <v>0</v>
      </c>
      <c r="I806" s="230">
        <v>0</v>
      </c>
      <c r="J806" s="267">
        <v>5959.86</v>
      </c>
      <c r="K806" s="230">
        <v>0</v>
      </c>
      <c r="L806" s="267">
        <v>5959.86</v>
      </c>
      <c r="M806" s="229"/>
      <c r="N806" s="8"/>
      <c r="O806" s="8"/>
      <c r="P806" s="8"/>
    </row>
    <row r="807" spans="1:16" ht="66" customHeight="1">
      <c r="A807" s="540">
        <v>7505012100</v>
      </c>
      <c r="B807" s="541"/>
      <c r="C807" s="538" t="s">
        <v>927</v>
      </c>
      <c r="D807" s="539"/>
      <c r="E807" s="230">
        <v>0</v>
      </c>
      <c r="F807" s="230">
        <v>0</v>
      </c>
      <c r="G807" s="230">
        <v>0</v>
      </c>
      <c r="H807" s="230">
        <v>0</v>
      </c>
      <c r="I807" s="230">
        <v>0</v>
      </c>
      <c r="J807" s="267">
        <v>5959.86</v>
      </c>
      <c r="K807" s="230">
        <v>0</v>
      </c>
      <c r="L807" s="267">
        <v>5959.86</v>
      </c>
      <c r="M807" s="229"/>
      <c r="N807" s="8"/>
      <c r="O807" s="8"/>
      <c r="P807" s="8"/>
    </row>
    <row r="808" spans="1:16" ht="12.75" customHeight="1">
      <c r="A808" s="540">
        <v>7520</v>
      </c>
      <c r="B808" s="541"/>
      <c r="C808" s="538" t="s">
        <v>928</v>
      </c>
      <c r="D808" s="539"/>
      <c r="E808" s="230">
        <v>0</v>
      </c>
      <c r="F808" s="230">
        <v>0</v>
      </c>
      <c r="G808" s="230">
        <v>0</v>
      </c>
      <c r="H808" s="267">
        <v>1891.84</v>
      </c>
      <c r="I808" s="230">
        <v>0</v>
      </c>
      <c r="J808" s="267">
        <v>7805.41</v>
      </c>
      <c r="K808" s="230">
        <v>0</v>
      </c>
      <c r="L808" s="267">
        <v>7805.41</v>
      </c>
      <c r="M808" s="229"/>
      <c r="N808" s="8"/>
      <c r="O808" s="8"/>
      <c r="P808" s="8"/>
    </row>
    <row r="809" spans="1:16" ht="52.5" customHeight="1">
      <c r="A809" s="540">
        <v>752009</v>
      </c>
      <c r="B809" s="541"/>
      <c r="C809" s="538" t="s">
        <v>929</v>
      </c>
      <c r="D809" s="539"/>
      <c r="E809" s="230">
        <v>0</v>
      </c>
      <c r="F809" s="230">
        <v>0</v>
      </c>
      <c r="G809" s="230">
        <v>0</v>
      </c>
      <c r="H809" s="230">
        <v>492.8</v>
      </c>
      <c r="I809" s="230">
        <v>0</v>
      </c>
      <c r="J809" s="230">
        <v>492.8</v>
      </c>
      <c r="K809" s="230">
        <v>0</v>
      </c>
      <c r="L809" s="230">
        <v>492.8</v>
      </c>
      <c r="M809" s="229"/>
      <c r="N809" s="8"/>
      <c r="O809" s="8"/>
      <c r="P809" s="8"/>
    </row>
    <row r="810" spans="1:16" ht="78.75" customHeight="1">
      <c r="A810" s="540">
        <v>7520092100</v>
      </c>
      <c r="B810" s="541"/>
      <c r="C810" s="538" t="s">
        <v>930</v>
      </c>
      <c r="D810" s="539"/>
      <c r="E810" s="230">
        <v>0</v>
      </c>
      <c r="F810" s="230">
        <v>0</v>
      </c>
      <c r="G810" s="230">
        <v>0</v>
      </c>
      <c r="H810" s="230">
        <v>492.8</v>
      </c>
      <c r="I810" s="230">
        <v>0</v>
      </c>
      <c r="J810" s="230">
        <v>492.8</v>
      </c>
      <c r="K810" s="230">
        <v>0</v>
      </c>
      <c r="L810" s="230">
        <v>492.8</v>
      </c>
      <c r="M810" s="229"/>
      <c r="N810" s="8"/>
      <c r="O810" s="8"/>
      <c r="P810" s="8"/>
    </row>
    <row r="811" spans="1:16" ht="78.75" customHeight="1">
      <c r="A811" s="540">
        <v>752010</v>
      </c>
      <c r="B811" s="541"/>
      <c r="C811" s="538" t="s">
        <v>931</v>
      </c>
      <c r="D811" s="539"/>
      <c r="E811" s="230">
        <v>0</v>
      </c>
      <c r="F811" s="230">
        <v>0</v>
      </c>
      <c r="G811" s="230">
        <v>0</v>
      </c>
      <c r="H811" s="230">
        <v>64.04</v>
      </c>
      <c r="I811" s="230">
        <v>0</v>
      </c>
      <c r="J811" s="230">
        <v>998.19</v>
      </c>
      <c r="K811" s="230">
        <v>0</v>
      </c>
      <c r="L811" s="230">
        <v>998.19</v>
      </c>
      <c r="M811" s="229"/>
      <c r="N811" s="8"/>
      <c r="O811" s="8"/>
      <c r="P811" s="8"/>
    </row>
    <row r="812" spans="1:16" ht="105" customHeight="1">
      <c r="A812" s="540">
        <v>7520102100</v>
      </c>
      <c r="B812" s="541"/>
      <c r="C812" s="538" t="s">
        <v>932</v>
      </c>
      <c r="D812" s="539"/>
      <c r="E812" s="230">
        <v>0</v>
      </c>
      <c r="F812" s="230">
        <v>0</v>
      </c>
      <c r="G812" s="230">
        <v>0</v>
      </c>
      <c r="H812" s="230">
        <v>64.04</v>
      </c>
      <c r="I812" s="230">
        <v>0</v>
      </c>
      <c r="J812" s="230">
        <v>998.19</v>
      </c>
      <c r="K812" s="230">
        <v>0</v>
      </c>
      <c r="L812" s="230">
        <v>998.19</v>
      </c>
      <c r="M812" s="229"/>
      <c r="N812" s="8"/>
      <c r="O812" s="8"/>
      <c r="P812" s="8"/>
    </row>
    <row r="813" spans="1:16" ht="26.25" customHeight="1">
      <c r="A813" s="540">
        <v>752011</v>
      </c>
      <c r="B813" s="541"/>
      <c r="C813" s="538" t="s">
        <v>933</v>
      </c>
      <c r="D813" s="539"/>
      <c r="E813" s="230">
        <v>0</v>
      </c>
      <c r="F813" s="230">
        <v>0</v>
      </c>
      <c r="G813" s="230">
        <v>0</v>
      </c>
      <c r="H813" s="267">
        <v>1335</v>
      </c>
      <c r="I813" s="230">
        <v>0</v>
      </c>
      <c r="J813" s="267">
        <v>6314.42</v>
      </c>
      <c r="K813" s="230">
        <v>0</v>
      </c>
      <c r="L813" s="267">
        <v>6314.42</v>
      </c>
      <c r="M813" s="229"/>
      <c r="N813" s="8"/>
      <c r="O813" s="8"/>
      <c r="P813" s="8"/>
    </row>
    <row r="814" spans="1:16" ht="52.5" customHeight="1">
      <c r="A814" s="540">
        <v>7520112100</v>
      </c>
      <c r="B814" s="541"/>
      <c r="C814" s="538" t="s">
        <v>934</v>
      </c>
      <c r="D814" s="539"/>
      <c r="E814" s="230">
        <v>0</v>
      </c>
      <c r="F814" s="230">
        <v>0</v>
      </c>
      <c r="G814" s="230">
        <v>0</v>
      </c>
      <c r="H814" s="267">
        <v>1335</v>
      </c>
      <c r="I814" s="230">
        <v>0</v>
      </c>
      <c r="J814" s="267">
        <v>6314.42</v>
      </c>
      <c r="K814" s="230">
        <v>0</v>
      </c>
      <c r="L814" s="267">
        <v>6314.42</v>
      </c>
      <c r="M814" s="229"/>
      <c r="N814" s="8"/>
      <c r="O814" s="8"/>
      <c r="P814" s="8"/>
    </row>
    <row r="815" spans="1:16" ht="26.25" customHeight="1">
      <c r="A815" s="540">
        <v>76</v>
      </c>
      <c r="B815" s="541"/>
      <c r="C815" s="538" t="s">
        <v>20</v>
      </c>
      <c r="D815" s="539"/>
      <c r="E815" s="230">
        <v>0</v>
      </c>
      <c r="F815" s="230">
        <v>0</v>
      </c>
      <c r="G815" s="267">
        <v>6974.46</v>
      </c>
      <c r="H815" s="267">
        <v>84674.77</v>
      </c>
      <c r="I815" s="267">
        <v>6974.46</v>
      </c>
      <c r="J815" s="267">
        <v>174068.72</v>
      </c>
      <c r="K815" s="230">
        <v>0</v>
      </c>
      <c r="L815" s="267">
        <v>167094.26</v>
      </c>
      <c r="M815" s="229"/>
      <c r="N815" s="8"/>
      <c r="O815" s="8"/>
      <c r="P815" s="8"/>
    </row>
    <row r="816" spans="1:16" ht="12.75" customHeight="1">
      <c r="A816" s="540">
        <v>7600</v>
      </c>
      <c r="B816" s="541"/>
      <c r="C816" s="538" t="s">
        <v>935</v>
      </c>
      <c r="D816" s="539"/>
      <c r="E816" s="230">
        <v>0</v>
      </c>
      <c r="F816" s="230">
        <v>0</v>
      </c>
      <c r="G816" s="267">
        <v>6974.46</v>
      </c>
      <c r="H816" s="267">
        <v>84674.77</v>
      </c>
      <c r="I816" s="267">
        <v>6974.46</v>
      </c>
      <c r="J816" s="267">
        <v>174068.72</v>
      </c>
      <c r="K816" s="230">
        <v>0</v>
      </c>
      <c r="L816" s="267">
        <v>167094.26</v>
      </c>
      <c r="M816" s="229"/>
      <c r="N816" s="8"/>
      <c r="O816" s="8"/>
      <c r="P816" s="8"/>
    </row>
    <row r="817" spans="1:16" ht="39.75" customHeight="1">
      <c r="A817" s="540">
        <v>760000</v>
      </c>
      <c r="B817" s="541"/>
      <c r="C817" s="538" t="s">
        <v>936</v>
      </c>
      <c r="D817" s="539"/>
      <c r="E817" s="230">
        <v>0</v>
      </c>
      <c r="F817" s="230">
        <v>0</v>
      </c>
      <c r="G817" s="267">
        <v>6974.46</v>
      </c>
      <c r="H817" s="267">
        <v>84674.77</v>
      </c>
      <c r="I817" s="267">
        <v>6974.46</v>
      </c>
      <c r="J817" s="267">
        <v>174068.72</v>
      </c>
      <c r="K817" s="230">
        <v>0</v>
      </c>
      <c r="L817" s="267">
        <v>167094.26</v>
      </c>
      <c r="M817" s="229"/>
      <c r="N817" s="8"/>
      <c r="O817" s="8"/>
      <c r="P817" s="8"/>
    </row>
    <row r="818" spans="1:16" ht="66" customHeight="1">
      <c r="A818" s="540">
        <v>7600002101</v>
      </c>
      <c r="B818" s="541"/>
      <c r="C818" s="538" t="s">
        <v>937</v>
      </c>
      <c r="D818" s="539"/>
      <c r="E818" s="230">
        <v>0</v>
      </c>
      <c r="F818" s="230">
        <v>0</v>
      </c>
      <c r="G818" s="267">
        <v>6974.46</v>
      </c>
      <c r="H818" s="267">
        <v>84674.77</v>
      </c>
      <c r="I818" s="267">
        <v>6974.46</v>
      </c>
      <c r="J818" s="267">
        <v>174068.72</v>
      </c>
      <c r="K818" s="230">
        <v>0</v>
      </c>
      <c r="L818" s="267">
        <v>167094.26</v>
      </c>
      <c r="M818" s="229"/>
      <c r="N818" s="8"/>
      <c r="O818" s="8"/>
      <c r="P818" s="8"/>
    </row>
    <row r="819" spans="1:16" ht="26.25" customHeight="1">
      <c r="A819" s="540">
        <v>80</v>
      </c>
      <c r="B819" s="541"/>
      <c r="C819" s="538" t="s">
        <v>342</v>
      </c>
      <c r="D819" s="539"/>
      <c r="E819" s="230">
        <v>0</v>
      </c>
      <c r="F819" s="230">
        <v>0</v>
      </c>
      <c r="G819" s="267">
        <v>102257129.35</v>
      </c>
      <c r="H819" s="230">
        <v>0</v>
      </c>
      <c r="I819" s="267">
        <v>102257129.35</v>
      </c>
      <c r="J819" s="230">
        <v>0</v>
      </c>
      <c r="K819" s="267">
        <v>102257129.35</v>
      </c>
      <c r="L819" s="230">
        <v>0</v>
      </c>
      <c r="M819" s="229"/>
      <c r="N819" s="8"/>
      <c r="O819" s="8"/>
      <c r="P819" s="8"/>
    </row>
    <row r="820" spans="1:16" ht="39.75" customHeight="1">
      <c r="A820" s="540">
        <v>8000</v>
      </c>
      <c r="B820" s="541"/>
      <c r="C820" s="538" t="s">
        <v>938</v>
      </c>
      <c r="D820" s="539"/>
      <c r="E820" s="230">
        <v>0</v>
      </c>
      <c r="F820" s="230">
        <v>0</v>
      </c>
      <c r="G820" s="267">
        <v>102257129.35</v>
      </c>
      <c r="H820" s="230">
        <v>0</v>
      </c>
      <c r="I820" s="267">
        <v>102257129.35</v>
      </c>
      <c r="J820" s="230">
        <v>0</v>
      </c>
      <c r="K820" s="267">
        <v>102257129.35</v>
      </c>
      <c r="L820" s="230">
        <v>0</v>
      </c>
      <c r="M820" s="229"/>
      <c r="N820" s="8"/>
      <c r="O820" s="8"/>
      <c r="P820" s="8"/>
    </row>
    <row r="821" spans="1:16" ht="39.75" customHeight="1">
      <c r="A821" s="540">
        <v>800000</v>
      </c>
      <c r="B821" s="541"/>
      <c r="C821" s="538" t="s">
        <v>938</v>
      </c>
      <c r="D821" s="539"/>
      <c r="E821" s="230">
        <v>0</v>
      </c>
      <c r="F821" s="230">
        <v>0</v>
      </c>
      <c r="G821" s="267">
        <v>102257129.35</v>
      </c>
      <c r="H821" s="230">
        <v>0</v>
      </c>
      <c r="I821" s="267">
        <v>102257129.35</v>
      </c>
      <c r="J821" s="230">
        <v>0</v>
      </c>
      <c r="K821" s="267">
        <v>102257129.35</v>
      </c>
      <c r="L821" s="230">
        <v>0</v>
      </c>
      <c r="M821" s="229"/>
      <c r="N821" s="8"/>
      <c r="O821" s="8"/>
      <c r="P821" s="8"/>
    </row>
    <row r="822" spans="1:16" ht="39.75" customHeight="1">
      <c r="A822" s="540">
        <v>8000000000</v>
      </c>
      <c r="B822" s="541"/>
      <c r="C822" s="538" t="s">
        <v>938</v>
      </c>
      <c r="D822" s="539"/>
      <c r="E822" s="230">
        <v>0</v>
      </c>
      <c r="F822" s="230">
        <v>0</v>
      </c>
      <c r="G822" s="267">
        <v>102257129.35</v>
      </c>
      <c r="H822" s="230">
        <v>0</v>
      </c>
      <c r="I822" s="267">
        <v>102257129.35</v>
      </c>
      <c r="J822" s="230">
        <v>0</v>
      </c>
      <c r="K822" s="267">
        <v>102257129.35</v>
      </c>
      <c r="L822" s="230">
        <v>0</v>
      </c>
      <c r="M822" s="229"/>
      <c r="N822" s="8"/>
      <c r="O822" s="8"/>
      <c r="P822" s="8"/>
    </row>
    <row r="823" spans="1:16" ht="39.75" customHeight="1">
      <c r="A823" s="540">
        <v>81</v>
      </c>
      <c r="B823" s="541"/>
      <c r="C823" s="538" t="s">
        <v>939</v>
      </c>
      <c r="D823" s="539"/>
      <c r="E823" s="230">
        <v>0</v>
      </c>
      <c r="F823" s="230">
        <v>0</v>
      </c>
      <c r="G823" s="267">
        <v>315844.77</v>
      </c>
      <c r="H823" s="267">
        <v>26562744.28</v>
      </c>
      <c r="I823" s="267">
        <v>315844.77</v>
      </c>
      <c r="J823" s="267">
        <v>26562744.28</v>
      </c>
      <c r="K823" s="230">
        <v>0</v>
      </c>
      <c r="L823" s="267">
        <v>26246899.51</v>
      </c>
      <c r="M823" s="229"/>
      <c r="N823" s="8"/>
      <c r="O823" s="8"/>
      <c r="P823" s="8"/>
    </row>
    <row r="824" spans="1:16" ht="26.25" customHeight="1">
      <c r="A824" s="540">
        <v>8101</v>
      </c>
      <c r="B824" s="541"/>
      <c r="C824" s="538" t="s">
        <v>940</v>
      </c>
      <c r="D824" s="539"/>
      <c r="E824" s="230">
        <v>0</v>
      </c>
      <c r="F824" s="230">
        <v>0</v>
      </c>
      <c r="G824" s="230">
        <v>0</v>
      </c>
      <c r="H824" s="267">
        <v>26562744.28</v>
      </c>
      <c r="I824" s="230">
        <v>0</v>
      </c>
      <c r="J824" s="267">
        <v>26562744.28</v>
      </c>
      <c r="K824" s="230">
        <v>0</v>
      </c>
      <c r="L824" s="267">
        <v>26562744.28</v>
      </c>
      <c r="M824" s="229"/>
      <c r="N824" s="8"/>
      <c r="O824" s="8"/>
      <c r="P824" s="8"/>
    </row>
    <row r="825" spans="1:16" ht="66" customHeight="1">
      <c r="A825" s="540">
        <v>810105</v>
      </c>
      <c r="B825" s="541"/>
      <c r="C825" s="538" t="s">
        <v>941</v>
      </c>
      <c r="D825" s="539"/>
      <c r="E825" s="230">
        <v>0</v>
      </c>
      <c r="F825" s="230">
        <v>0</v>
      </c>
      <c r="G825" s="230">
        <v>0</v>
      </c>
      <c r="H825" s="267">
        <v>715444.2</v>
      </c>
      <c r="I825" s="230">
        <v>0</v>
      </c>
      <c r="J825" s="267">
        <v>715444.2</v>
      </c>
      <c r="K825" s="230">
        <v>0</v>
      </c>
      <c r="L825" s="267">
        <v>715444.2</v>
      </c>
      <c r="M825" s="229"/>
      <c r="N825" s="8"/>
      <c r="O825" s="8"/>
      <c r="P825" s="8"/>
    </row>
    <row r="826" spans="1:16" ht="92.25" customHeight="1">
      <c r="A826" s="540">
        <v>8101052100</v>
      </c>
      <c r="B826" s="541"/>
      <c r="C826" s="538" t="s">
        <v>942</v>
      </c>
      <c r="D826" s="539"/>
      <c r="E826" s="230">
        <v>0</v>
      </c>
      <c r="F826" s="230">
        <v>0</v>
      </c>
      <c r="G826" s="230">
        <v>0</v>
      </c>
      <c r="H826" s="267">
        <v>715444.2</v>
      </c>
      <c r="I826" s="230">
        <v>0</v>
      </c>
      <c r="J826" s="267">
        <v>715444.2</v>
      </c>
      <c r="K826" s="230">
        <v>0</v>
      </c>
      <c r="L826" s="267">
        <v>715444.2</v>
      </c>
      <c r="M826" s="229"/>
      <c r="N826" s="8"/>
      <c r="O826" s="8"/>
      <c r="P826" s="8"/>
    </row>
    <row r="827" spans="1:16" ht="26.25" customHeight="1">
      <c r="A827" s="540">
        <v>810113</v>
      </c>
      <c r="B827" s="541"/>
      <c r="C827" s="538" t="s">
        <v>943</v>
      </c>
      <c r="D827" s="539"/>
      <c r="E827" s="230">
        <v>0</v>
      </c>
      <c r="F827" s="230">
        <v>0</v>
      </c>
      <c r="G827" s="230">
        <v>0</v>
      </c>
      <c r="H827" s="267">
        <v>25847300.08</v>
      </c>
      <c r="I827" s="230">
        <v>0</v>
      </c>
      <c r="J827" s="267">
        <v>25847300.08</v>
      </c>
      <c r="K827" s="230">
        <v>0</v>
      </c>
      <c r="L827" s="267">
        <v>25847300.08</v>
      </c>
      <c r="M827" s="229"/>
      <c r="N827" s="8"/>
      <c r="O827" s="8"/>
      <c r="P827" s="8"/>
    </row>
    <row r="828" spans="1:16" ht="52.5" customHeight="1">
      <c r="A828" s="540">
        <v>8101132101</v>
      </c>
      <c r="B828" s="541"/>
      <c r="C828" s="538" t="s">
        <v>944</v>
      </c>
      <c r="D828" s="539"/>
      <c r="E828" s="230">
        <v>0</v>
      </c>
      <c r="F828" s="230">
        <v>0</v>
      </c>
      <c r="G828" s="230">
        <v>0</v>
      </c>
      <c r="H828" s="267">
        <v>25847300.08</v>
      </c>
      <c r="I828" s="230">
        <v>0</v>
      </c>
      <c r="J828" s="267">
        <v>25847300.08</v>
      </c>
      <c r="K828" s="230">
        <v>0</v>
      </c>
      <c r="L828" s="267">
        <v>25847300.08</v>
      </c>
      <c r="M828" s="229"/>
      <c r="N828" s="8"/>
      <c r="O828" s="8"/>
      <c r="P828" s="8"/>
    </row>
    <row r="829" spans="1:16" ht="12.75" customHeight="1">
      <c r="A829" s="540">
        <v>8102</v>
      </c>
      <c r="B829" s="541"/>
      <c r="C829" s="538" t="s">
        <v>352</v>
      </c>
      <c r="D829" s="539"/>
      <c r="E829" s="230">
        <v>0</v>
      </c>
      <c r="F829" s="230">
        <v>0</v>
      </c>
      <c r="G829" s="267">
        <v>315844.77</v>
      </c>
      <c r="H829" s="230">
        <v>0</v>
      </c>
      <c r="I829" s="267">
        <v>315844.77</v>
      </c>
      <c r="J829" s="230">
        <v>0</v>
      </c>
      <c r="K829" s="267">
        <v>315844.77</v>
      </c>
      <c r="L829" s="230">
        <v>0</v>
      </c>
      <c r="M829" s="229"/>
      <c r="N829" s="8"/>
      <c r="O829" s="8"/>
      <c r="P829" s="8"/>
    </row>
    <row r="830" spans="1:16" ht="26.25" customHeight="1">
      <c r="A830" s="540">
        <v>810299</v>
      </c>
      <c r="B830" s="541"/>
      <c r="C830" s="538" t="s">
        <v>945</v>
      </c>
      <c r="D830" s="539"/>
      <c r="E830" s="230">
        <v>0</v>
      </c>
      <c r="F830" s="230">
        <v>0</v>
      </c>
      <c r="G830" s="267">
        <v>315844.77</v>
      </c>
      <c r="H830" s="230">
        <v>0</v>
      </c>
      <c r="I830" s="267">
        <v>315844.77</v>
      </c>
      <c r="J830" s="230">
        <v>0</v>
      </c>
      <c r="K830" s="267">
        <v>315844.77</v>
      </c>
      <c r="L830" s="230">
        <v>0</v>
      </c>
      <c r="M830" s="229"/>
      <c r="N830" s="8"/>
      <c r="O830" s="8"/>
      <c r="P830" s="8"/>
    </row>
    <row r="831" spans="1:16" ht="52.5" customHeight="1">
      <c r="A831" s="540">
        <v>8102992100</v>
      </c>
      <c r="B831" s="541"/>
      <c r="C831" s="538" t="s">
        <v>946</v>
      </c>
      <c r="D831" s="539"/>
      <c r="E831" s="230">
        <v>0</v>
      </c>
      <c r="F831" s="230">
        <v>0</v>
      </c>
      <c r="G831" s="267">
        <v>315844.77</v>
      </c>
      <c r="H831" s="230">
        <v>0</v>
      </c>
      <c r="I831" s="267">
        <v>315844.77</v>
      </c>
      <c r="J831" s="230">
        <v>0</v>
      </c>
      <c r="K831" s="267">
        <v>315844.77</v>
      </c>
      <c r="L831" s="230">
        <v>0</v>
      </c>
      <c r="M831" s="229"/>
      <c r="N831" s="8"/>
      <c r="O831" s="8"/>
      <c r="P831" s="8"/>
    </row>
    <row r="832" spans="1:16" ht="39.75" customHeight="1">
      <c r="A832" s="540">
        <v>82</v>
      </c>
      <c r="B832" s="541"/>
      <c r="C832" s="538" t="s">
        <v>947</v>
      </c>
      <c r="D832" s="539"/>
      <c r="E832" s="230">
        <v>0</v>
      </c>
      <c r="F832" s="230">
        <v>0</v>
      </c>
      <c r="G832" s="267">
        <v>13559876.24</v>
      </c>
      <c r="H832" s="267">
        <v>3351.72</v>
      </c>
      <c r="I832" s="267">
        <v>13570742.98</v>
      </c>
      <c r="J832" s="267">
        <v>13538626.55</v>
      </c>
      <c r="K832" s="267">
        <v>32116.43</v>
      </c>
      <c r="L832" s="230">
        <v>0</v>
      </c>
      <c r="M832" s="229"/>
      <c r="N832" s="8"/>
      <c r="O832" s="8"/>
      <c r="P832" s="8"/>
    </row>
    <row r="833" spans="1:16" ht="39.75" customHeight="1">
      <c r="A833" s="540">
        <v>8200</v>
      </c>
      <c r="B833" s="541"/>
      <c r="C833" s="538" t="s">
        <v>948</v>
      </c>
      <c r="D833" s="539"/>
      <c r="E833" s="230">
        <v>0</v>
      </c>
      <c r="F833" s="230">
        <v>0</v>
      </c>
      <c r="G833" s="267">
        <v>29492.37</v>
      </c>
      <c r="H833" s="230">
        <v>0</v>
      </c>
      <c r="I833" s="267">
        <v>40359.11</v>
      </c>
      <c r="J833" s="230">
        <v>0</v>
      </c>
      <c r="K833" s="267">
        <v>40359.11</v>
      </c>
      <c r="L833" s="230">
        <v>0</v>
      </c>
      <c r="M833" s="229"/>
      <c r="N833" s="8"/>
      <c r="O833" s="8"/>
      <c r="P833" s="8"/>
    </row>
    <row r="834" spans="1:16" ht="39.75" customHeight="1">
      <c r="A834" s="540">
        <v>820099</v>
      </c>
      <c r="B834" s="541"/>
      <c r="C834" s="538" t="s">
        <v>949</v>
      </c>
      <c r="D834" s="539"/>
      <c r="E834" s="230">
        <v>0</v>
      </c>
      <c r="F834" s="230">
        <v>0</v>
      </c>
      <c r="G834" s="267">
        <v>29492.37</v>
      </c>
      <c r="H834" s="230">
        <v>0</v>
      </c>
      <c r="I834" s="267">
        <v>40359.11</v>
      </c>
      <c r="J834" s="230">
        <v>0</v>
      </c>
      <c r="K834" s="267">
        <v>40359.11</v>
      </c>
      <c r="L834" s="230">
        <v>0</v>
      </c>
      <c r="M834" s="229"/>
      <c r="N834" s="8"/>
      <c r="O834" s="8"/>
      <c r="P834" s="8"/>
    </row>
    <row r="835" spans="1:16" ht="66" customHeight="1">
      <c r="A835" s="540">
        <v>8200992101</v>
      </c>
      <c r="B835" s="541"/>
      <c r="C835" s="538" t="s">
        <v>950</v>
      </c>
      <c r="D835" s="539"/>
      <c r="E835" s="230">
        <v>0</v>
      </c>
      <c r="F835" s="230">
        <v>0</v>
      </c>
      <c r="G835" s="267">
        <v>29492.37</v>
      </c>
      <c r="H835" s="230">
        <v>0</v>
      </c>
      <c r="I835" s="267">
        <v>40359.11</v>
      </c>
      <c r="J835" s="230">
        <v>0</v>
      </c>
      <c r="K835" s="267">
        <v>40359.11</v>
      </c>
      <c r="L835" s="230">
        <v>0</v>
      </c>
      <c r="M835" s="229"/>
      <c r="N835" s="8"/>
      <c r="O835" s="8"/>
      <c r="P835" s="8"/>
    </row>
    <row r="836" spans="1:16" ht="39.75" customHeight="1">
      <c r="A836" s="540">
        <v>8201</v>
      </c>
      <c r="B836" s="541"/>
      <c r="C836" s="538" t="s">
        <v>951</v>
      </c>
      <c r="D836" s="539"/>
      <c r="E836" s="230">
        <v>0</v>
      </c>
      <c r="F836" s="230">
        <v>0</v>
      </c>
      <c r="G836" s="267">
        <v>13530383.87</v>
      </c>
      <c r="H836" s="267">
        <v>3351.72</v>
      </c>
      <c r="I836" s="267">
        <v>13530383.87</v>
      </c>
      <c r="J836" s="267">
        <v>13533733.02</v>
      </c>
      <c r="K836" s="230">
        <v>0</v>
      </c>
      <c r="L836" s="267">
        <v>3349.15</v>
      </c>
      <c r="M836" s="229"/>
      <c r="N836" s="8"/>
      <c r="O836" s="8"/>
      <c r="P836" s="8"/>
    </row>
    <row r="837" spans="1:16" ht="78.75" customHeight="1">
      <c r="A837" s="540">
        <v>820130</v>
      </c>
      <c r="B837" s="541"/>
      <c r="C837" s="538" t="s">
        <v>952</v>
      </c>
      <c r="D837" s="539"/>
      <c r="E837" s="230">
        <v>0</v>
      </c>
      <c r="F837" s="230">
        <v>0</v>
      </c>
      <c r="G837" s="267">
        <v>6533738.87</v>
      </c>
      <c r="H837" s="230">
        <v>0</v>
      </c>
      <c r="I837" s="267">
        <v>6533738.87</v>
      </c>
      <c r="J837" s="267">
        <v>6533738.87</v>
      </c>
      <c r="K837" s="230">
        <v>0</v>
      </c>
      <c r="L837" s="230">
        <v>0</v>
      </c>
      <c r="M837" s="229"/>
      <c r="N837" s="8"/>
      <c r="O837" s="8"/>
      <c r="P837" s="8"/>
    </row>
    <row r="838" spans="1:16" ht="105" customHeight="1">
      <c r="A838" s="540">
        <v>8201302100</v>
      </c>
      <c r="B838" s="541"/>
      <c r="C838" s="538" t="s">
        <v>953</v>
      </c>
      <c r="D838" s="539"/>
      <c r="E838" s="230">
        <v>0</v>
      </c>
      <c r="F838" s="230">
        <v>0</v>
      </c>
      <c r="G838" s="267">
        <v>6533738.87</v>
      </c>
      <c r="H838" s="230">
        <v>0</v>
      </c>
      <c r="I838" s="267">
        <v>6533738.87</v>
      </c>
      <c r="J838" s="267">
        <v>6533738.87</v>
      </c>
      <c r="K838" s="230">
        <v>0</v>
      </c>
      <c r="L838" s="230">
        <v>0</v>
      </c>
      <c r="M838" s="229"/>
      <c r="N838" s="8"/>
      <c r="O838" s="8"/>
      <c r="P838" s="8"/>
    </row>
    <row r="839" spans="1:16" ht="92.25" customHeight="1">
      <c r="A839" s="540">
        <v>820131</v>
      </c>
      <c r="B839" s="541"/>
      <c r="C839" s="538" t="s">
        <v>954</v>
      </c>
      <c r="D839" s="539"/>
      <c r="E839" s="230">
        <v>0</v>
      </c>
      <c r="F839" s="230">
        <v>0</v>
      </c>
      <c r="G839" s="267">
        <v>271425.42</v>
      </c>
      <c r="H839" s="230">
        <v>-51.53</v>
      </c>
      <c r="I839" s="267">
        <v>271425.42</v>
      </c>
      <c r="J839" s="267">
        <v>271425.42</v>
      </c>
      <c r="K839" s="230">
        <v>0</v>
      </c>
      <c r="L839" s="230">
        <v>0</v>
      </c>
      <c r="M839" s="229"/>
      <c r="N839" s="8"/>
      <c r="O839" s="8"/>
      <c r="P839" s="8"/>
    </row>
    <row r="840" spans="1:16" ht="118.5" customHeight="1">
      <c r="A840" s="540">
        <v>8201312100</v>
      </c>
      <c r="B840" s="541"/>
      <c r="C840" s="538" t="s">
        <v>955</v>
      </c>
      <c r="D840" s="539"/>
      <c r="E840" s="230">
        <v>0</v>
      </c>
      <c r="F840" s="230">
        <v>0</v>
      </c>
      <c r="G840" s="267">
        <v>271425.42</v>
      </c>
      <c r="H840" s="230">
        <v>-51.53</v>
      </c>
      <c r="I840" s="267">
        <v>271425.42</v>
      </c>
      <c r="J840" s="267">
        <v>271425.42</v>
      </c>
      <c r="K840" s="230">
        <v>0</v>
      </c>
      <c r="L840" s="230">
        <v>0</v>
      </c>
      <c r="M840" s="229"/>
      <c r="N840" s="8"/>
      <c r="O840" s="8"/>
      <c r="P840" s="8"/>
    </row>
    <row r="841" spans="1:16" ht="78.75" customHeight="1">
      <c r="A841" s="540">
        <v>820132</v>
      </c>
      <c r="B841" s="541"/>
      <c r="C841" s="538" t="s">
        <v>956</v>
      </c>
      <c r="D841" s="539"/>
      <c r="E841" s="230">
        <v>0</v>
      </c>
      <c r="F841" s="230">
        <v>0</v>
      </c>
      <c r="G841" s="267">
        <v>6705090.82</v>
      </c>
      <c r="H841" s="230">
        <v>0</v>
      </c>
      <c r="I841" s="267">
        <v>6705090.82</v>
      </c>
      <c r="J841" s="267">
        <v>6705090.82</v>
      </c>
      <c r="K841" s="230">
        <v>0</v>
      </c>
      <c r="L841" s="230">
        <v>0</v>
      </c>
      <c r="M841" s="229"/>
      <c r="N841" s="8"/>
      <c r="O841" s="8"/>
      <c r="P841" s="8"/>
    </row>
    <row r="842" spans="1:16" ht="105" customHeight="1">
      <c r="A842" s="540">
        <v>8201322100</v>
      </c>
      <c r="B842" s="541"/>
      <c r="C842" s="538" t="s">
        <v>957</v>
      </c>
      <c r="D842" s="539"/>
      <c r="E842" s="230">
        <v>0</v>
      </c>
      <c r="F842" s="230">
        <v>0</v>
      </c>
      <c r="G842" s="267">
        <v>6705090.82</v>
      </c>
      <c r="H842" s="230">
        <v>0</v>
      </c>
      <c r="I842" s="267">
        <v>6705090.82</v>
      </c>
      <c r="J842" s="267">
        <v>6705090.82</v>
      </c>
      <c r="K842" s="230">
        <v>0</v>
      </c>
      <c r="L842" s="230">
        <v>0</v>
      </c>
      <c r="M842" s="229"/>
      <c r="N842" s="8"/>
      <c r="O842" s="8"/>
      <c r="P842" s="8"/>
    </row>
    <row r="843" spans="1:16" ht="92.25" customHeight="1">
      <c r="A843" s="540">
        <v>820133</v>
      </c>
      <c r="B843" s="541"/>
      <c r="C843" s="538" t="s">
        <v>958</v>
      </c>
      <c r="D843" s="539"/>
      <c r="E843" s="230">
        <v>0</v>
      </c>
      <c r="F843" s="230">
        <v>0</v>
      </c>
      <c r="G843" s="267">
        <v>20128.76</v>
      </c>
      <c r="H843" s="230">
        <v>54.1</v>
      </c>
      <c r="I843" s="267">
        <v>20128.76</v>
      </c>
      <c r="J843" s="267">
        <v>20128.76</v>
      </c>
      <c r="K843" s="230">
        <v>0</v>
      </c>
      <c r="L843" s="230">
        <v>0</v>
      </c>
      <c r="M843" s="229"/>
      <c r="N843" s="8"/>
      <c r="O843" s="8"/>
      <c r="P843" s="8"/>
    </row>
    <row r="844" spans="1:16" ht="118.5" customHeight="1">
      <c r="A844" s="540">
        <v>8201332100</v>
      </c>
      <c r="B844" s="541"/>
      <c r="C844" s="538" t="s">
        <v>959</v>
      </c>
      <c r="D844" s="539"/>
      <c r="E844" s="230">
        <v>0</v>
      </c>
      <c r="F844" s="230">
        <v>0</v>
      </c>
      <c r="G844" s="267">
        <v>20128.76</v>
      </c>
      <c r="H844" s="230">
        <v>54.1</v>
      </c>
      <c r="I844" s="267">
        <v>20128.76</v>
      </c>
      <c r="J844" s="267">
        <v>20128.76</v>
      </c>
      <c r="K844" s="230">
        <v>0</v>
      </c>
      <c r="L844" s="230">
        <v>0</v>
      </c>
      <c r="M844" s="229"/>
      <c r="N844" s="8"/>
      <c r="O844" s="8"/>
      <c r="P844" s="8"/>
    </row>
    <row r="845" spans="1:16" ht="52.5" customHeight="1">
      <c r="A845" s="540">
        <v>820199</v>
      </c>
      <c r="B845" s="541"/>
      <c r="C845" s="538" t="s">
        <v>994</v>
      </c>
      <c r="D845" s="539"/>
      <c r="E845" s="230">
        <v>0</v>
      </c>
      <c r="F845" s="230">
        <v>0</v>
      </c>
      <c r="G845" s="230">
        <v>0</v>
      </c>
      <c r="H845" s="267">
        <v>3349.15</v>
      </c>
      <c r="I845" s="230">
        <v>0</v>
      </c>
      <c r="J845" s="267">
        <v>3349.15</v>
      </c>
      <c r="K845" s="230">
        <v>0</v>
      </c>
      <c r="L845" s="267">
        <v>3349.15</v>
      </c>
      <c r="M845" s="229"/>
      <c r="N845" s="8"/>
      <c r="O845" s="8"/>
      <c r="P845" s="8"/>
    </row>
    <row r="846" spans="1:16" ht="66" customHeight="1">
      <c r="A846" s="540">
        <v>8201992101</v>
      </c>
      <c r="B846" s="541"/>
      <c r="C846" s="538" t="s">
        <v>995</v>
      </c>
      <c r="D846" s="539"/>
      <c r="E846" s="230">
        <v>0</v>
      </c>
      <c r="F846" s="230">
        <v>0</v>
      </c>
      <c r="G846" s="230">
        <v>0</v>
      </c>
      <c r="H846" s="267">
        <v>3349.15</v>
      </c>
      <c r="I846" s="230">
        <v>0</v>
      </c>
      <c r="J846" s="267">
        <v>3349.15</v>
      </c>
      <c r="K846" s="230">
        <v>0</v>
      </c>
      <c r="L846" s="267">
        <v>3349.15</v>
      </c>
      <c r="M846" s="229"/>
      <c r="N846" s="8"/>
      <c r="O846" s="8"/>
      <c r="P846" s="8"/>
    </row>
    <row r="847" spans="1:16" ht="78.75" customHeight="1">
      <c r="A847" s="540">
        <v>8207</v>
      </c>
      <c r="B847" s="541"/>
      <c r="C847" s="538" t="s">
        <v>960</v>
      </c>
      <c r="D847" s="539"/>
      <c r="E847" s="230">
        <v>0</v>
      </c>
      <c r="F847" s="230">
        <v>0</v>
      </c>
      <c r="G847" s="230">
        <v>0</v>
      </c>
      <c r="H847" s="230">
        <v>0</v>
      </c>
      <c r="I847" s="230">
        <v>0</v>
      </c>
      <c r="J847" s="267">
        <v>4893.53</v>
      </c>
      <c r="K847" s="230">
        <v>0</v>
      </c>
      <c r="L847" s="267">
        <v>4893.53</v>
      </c>
      <c r="M847" s="229"/>
      <c r="N847" s="8"/>
      <c r="O847" s="8"/>
      <c r="P847" s="8"/>
    </row>
    <row r="848" spans="1:16" ht="52.5" customHeight="1">
      <c r="A848" s="540">
        <v>820700</v>
      </c>
      <c r="B848" s="541"/>
      <c r="C848" s="538" t="s">
        <v>961</v>
      </c>
      <c r="D848" s="539"/>
      <c r="E848" s="230">
        <v>0</v>
      </c>
      <c r="F848" s="230">
        <v>0</v>
      </c>
      <c r="G848" s="230">
        <v>0</v>
      </c>
      <c r="H848" s="230">
        <v>0</v>
      </c>
      <c r="I848" s="230">
        <v>0</v>
      </c>
      <c r="J848" s="230">
        <v>134.13</v>
      </c>
      <c r="K848" s="230">
        <v>0</v>
      </c>
      <c r="L848" s="230">
        <v>134.13</v>
      </c>
      <c r="M848" s="229"/>
      <c r="N848" s="8"/>
      <c r="O848" s="8"/>
      <c r="P848" s="8"/>
    </row>
    <row r="849" spans="1:16" ht="78.75" customHeight="1">
      <c r="A849" s="540">
        <v>8207002100</v>
      </c>
      <c r="B849" s="541"/>
      <c r="C849" s="538" t="s">
        <v>962</v>
      </c>
      <c r="D849" s="539"/>
      <c r="E849" s="230">
        <v>0</v>
      </c>
      <c r="F849" s="230">
        <v>0</v>
      </c>
      <c r="G849" s="230">
        <v>0</v>
      </c>
      <c r="H849" s="230">
        <v>0</v>
      </c>
      <c r="I849" s="230">
        <v>0</v>
      </c>
      <c r="J849" s="230">
        <v>134.13</v>
      </c>
      <c r="K849" s="230">
        <v>0</v>
      </c>
      <c r="L849" s="230">
        <v>134.13</v>
      </c>
      <c r="M849" s="229"/>
      <c r="N849" s="8"/>
      <c r="O849" s="8"/>
      <c r="P849" s="8"/>
    </row>
    <row r="850" spans="1:16" s="249" customFormat="1" ht="39.75" customHeight="1">
      <c r="A850" s="540">
        <v>820709</v>
      </c>
      <c r="B850" s="541"/>
      <c r="C850" s="538" t="s">
        <v>963</v>
      </c>
      <c r="D850" s="539"/>
      <c r="E850" s="230">
        <v>0</v>
      </c>
      <c r="F850" s="230">
        <v>0</v>
      </c>
      <c r="G850" s="230">
        <v>0</v>
      </c>
      <c r="H850" s="230">
        <v>0</v>
      </c>
      <c r="I850" s="230">
        <v>0</v>
      </c>
      <c r="J850" s="267">
        <v>4759.4</v>
      </c>
      <c r="K850" s="230">
        <v>0</v>
      </c>
      <c r="L850" s="267">
        <v>4759.4</v>
      </c>
      <c r="M850" s="229"/>
      <c r="N850" s="248"/>
      <c r="O850" s="248"/>
      <c r="P850" s="248"/>
    </row>
    <row r="851" spans="1:16" s="249" customFormat="1" ht="52.5" customHeight="1">
      <c r="A851" s="540">
        <v>8207092100</v>
      </c>
      <c r="B851" s="541"/>
      <c r="C851" s="538" t="s">
        <v>964</v>
      </c>
      <c r="D851" s="539"/>
      <c r="E851" s="267">
        <v>81173595.25</v>
      </c>
      <c r="F851" s="230">
        <v>0</v>
      </c>
      <c r="G851" s="230">
        <v>0</v>
      </c>
      <c r="H851" s="230">
        <v>0</v>
      </c>
      <c r="I851" s="230">
        <v>0</v>
      </c>
      <c r="J851" s="267">
        <v>4759.4</v>
      </c>
      <c r="K851" s="230">
        <v>0</v>
      </c>
      <c r="L851" s="267">
        <v>4759.4</v>
      </c>
      <c r="M851" s="229"/>
      <c r="N851" s="248"/>
      <c r="O851" s="248"/>
      <c r="P851" s="248"/>
    </row>
    <row r="852" spans="1:16" ht="39.75" customHeight="1">
      <c r="A852" s="540">
        <v>89</v>
      </c>
      <c r="B852" s="541"/>
      <c r="C852" s="538" t="s">
        <v>965</v>
      </c>
      <c r="D852" s="539"/>
      <c r="E852" s="267">
        <v>81173595.25</v>
      </c>
      <c r="F852" s="267">
        <v>80476326.65</v>
      </c>
      <c r="G852" s="267">
        <v>3349.15</v>
      </c>
      <c r="H852" s="230">
        <v>0</v>
      </c>
      <c r="I852" s="267">
        <v>80476326.65</v>
      </c>
      <c r="J852" s="267">
        <v>80476326.65</v>
      </c>
      <c r="K852" s="230">
        <v>0</v>
      </c>
      <c r="L852" s="230">
        <v>0</v>
      </c>
      <c r="M852" s="229"/>
      <c r="N852" s="8"/>
      <c r="O852" s="8"/>
      <c r="P852" s="8"/>
    </row>
    <row r="853" spans="1:16" ht="39.75" customHeight="1">
      <c r="A853" s="540">
        <v>8900</v>
      </c>
      <c r="B853" s="541"/>
      <c r="C853" s="538" t="s">
        <v>966</v>
      </c>
      <c r="D853" s="539"/>
      <c r="E853" s="267">
        <v>81173595.25</v>
      </c>
      <c r="F853" s="267">
        <v>80476326.65</v>
      </c>
      <c r="G853" s="267">
        <v>3349.15</v>
      </c>
      <c r="H853" s="230">
        <v>0</v>
      </c>
      <c r="I853" s="267">
        <v>80476326.65</v>
      </c>
      <c r="J853" s="267">
        <v>80476326.65</v>
      </c>
      <c r="K853" s="230">
        <v>0</v>
      </c>
      <c r="L853" s="230">
        <v>0</v>
      </c>
      <c r="M853" s="229"/>
      <c r="N853" s="8"/>
      <c r="O853" s="8"/>
      <c r="P853" s="8"/>
    </row>
    <row r="854" spans="1:16" ht="66" customHeight="1">
      <c r="A854" s="540">
        <v>890000</v>
      </c>
      <c r="B854" s="541"/>
      <c r="C854" s="538" t="s">
        <v>966</v>
      </c>
      <c r="D854" s="539"/>
      <c r="E854" s="267">
        <v>247797.34</v>
      </c>
      <c r="F854" s="267">
        <v>80476326.65</v>
      </c>
      <c r="G854" s="267">
        <v>3349.15</v>
      </c>
      <c r="H854" s="230">
        <v>0</v>
      </c>
      <c r="I854" s="267">
        <v>80476326.65</v>
      </c>
      <c r="J854" s="267">
        <v>80476326.65</v>
      </c>
      <c r="K854" s="230">
        <v>0</v>
      </c>
      <c r="L854" s="230">
        <v>0</v>
      </c>
      <c r="M854" s="229"/>
      <c r="N854" s="8"/>
      <c r="O854" s="8"/>
      <c r="P854" s="8"/>
    </row>
    <row r="855" spans="1:16" ht="39.75" customHeight="1">
      <c r="A855" s="540">
        <v>8900000000</v>
      </c>
      <c r="B855" s="541"/>
      <c r="C855" s="538" t="s">
        <v>966</v>
      </c>
      <c r="D855" s="539"/>
      <c r="E855" s="267">
        <v>80925797.91</v>
      </c>
      <c r="F855" s="267">
        <v>80476326.65</v>
      </c>
      <c r="G855" s="230">
        <v>0</v>
      </c>
      <c r="H855" s="230">
        <v>0</v>
      </c>
      <c r="I855" s="267">
        <v>247797.34</v>
      </c>
      <c r="J855" s="267">
        <v>80476326.65</v>
      </c>
      <c r="K855" s="230">
        <v>0</v>
      </c>
      <c r="L855" s="267">
        <v>80228529.31</v>
      </c>
      <c r="M855" s="229"/>
      <c r="N855" s="8"/>
      <c r="O855" s="8"/>
      <c r="P855" s="8"/>
    </row>
    <row r="856" spans="1:16" ht="66" customHeight="1">
      <c r="A856" s="540">
        <v>8900005000</v>
      </c>
      <c r="B856" s="541"/>
      <c r="C856" s="538" t="s">
        <v>967</v>
      </c>
      <c r="D856" s="539"/>
      <c r="E856" s="230">
        <v>193427908.31</v>
      </c>
      <c r="F856" s="230">
        <v>0</v>
      </c>
      <c r="G856" s="267">
        <v>3349.15</v>
      </c>
      <c r="H856" s="230">
        <v>0</v>
      </c>
      <c r="I856" s="267">
        <v>80228529.31</v>
      </c>
      <c r="J856" s="230">
        <v>0</v>
      </c>
      <c r="K856" s="267">
        <v>80228529.31</v>
      </c>
      <c r="L856" s="230">
        <v>0</v>
      </c>
      <c r="M856" s="229"/>
      <c r="N856" s="8"/>
      <c r="O856" s="8"/>
      <c r="P856" s="8"/>
    </row>
    <row r="857" spans="1:16" ht="39.75" customHeight="1">
      <c r="A857" s="231"/>
      <c r="B857" s="231"/>
      <c r="C857" s="542" t="s">
        <v>968</v>
      </c>
      <c r="D857" s="544"/>
      <c r="E857" s="230"/>
      <c r="F857" s="267">
        <v>195624245.85</v>
      </c>
      <c r="G857" s="267">
        <v>322966828.43</v>
      </c>
      <c r="H857" s="267">
        <v>322966828.43</v>
      </c>
      <c r="I857" s="267">
        <v>671288795.43</v>
      </c>
      <c r="J857" s="267">
        <v>671288795.43</v>
      </c>
      <c r="K857" s="267">
        <v>413976469.01</v>
      </c>
      <c r="L857" s="267">
        <v>413976469.01</v>
      </c>
      <c r="M857" s="229"/>
      <c r="N857" s="8"/>
      <c r="O857" s="8"/>
      <c r="P857" s="8"/>
    </row>
    <row r="858" spans="1:16" ht="12.75" customHeight="1">
      <c r="A858" s="231"/>
      <c r="B858" s="542"/>
      <c r="C858" s="543"/>
      <c r="D858" s="544"/>
      <c r="E858" s="230"/>
      <c r="F858" s="230"/>
      <c r="G858" s="230"/>
      <c r="H858" s="230"/>
      <c r="I858" s="230"/>
      <c r="J858" s="230"/>
      <c r="K858" s="230"/>
      <c r="L858" s="230"/>
      <c r="M858" s="229"/>
      <c r="N858" s="8"/>
      <c r="O858" s="8"/>
      <c r="P858" s="8"/>
    </row>
    <row r="859" spans="1:16" ht="12.75">
      <c r="A859" s="231"/>
      <c r="B859" s="542"/>
      <c r="C859" s="543"/>
      <c r="D859" s="544"/>
      <c r="F859" s="230"/>
      <c r="G859" s="230"/>
      <c r="H859" s="230"/>
      <c r="I859" s="230"/>
      <c r="J859" s="230"/>
      <c r="K859" s="230"/>
      <c r="L859" s="230"/>
      <c r="M859" s="229"/>
      <c r="N859" s="8"/>
      <c r="O859" s="8"/>
      <c r="P859" s="8"/>
    </row>
    <row r="860" spans="14:16" ht="12.75">
      <c r="N860" s="8"/>
      <c r="O860" s="8"/>
      <c r="P860" s="8"/>
    </row>
    <row r="861" spans="14:16" ht="12.75">
      <c r="N861" s="8"/>
      <c r="O861" s="8"/>
      <c r="P861" s="8"/>
    </row>
    <row r="862" spans="14:16" ht="12.75">
      <c r="N862" s="8"/>
      <c r="O862" s="8"/>
      <c r="P862" s="8"/>
    </row>
    <row r="863" spans="14:16" ht="12.75">
      <c r="N863" s="8"/>
      <c r="O863" s="8"/>
      <c r="P863" s="8"/>
    </row>
    <row r="864" spans="14:16" ht="12.75">
      <c r="N864" s="8"/>
      <c r="O864" s="8"/>
      <c r="P864" s="8"/>
    </row>
    <row r="865" spans="14:16" ht="12.75">
      <c r="N865" s="8"/>
      <c r="O865" s="8"/>
      <c r="P865" s="8"/>
    </row>
    <row r="866" spans="14:16" ht="12.75">
      <c r="N866" s="8"/>
      <c r="O866" s="8"/>
      <c r="P866" s="8"/>
    </row>
    <row r="867" spans="14:16" ht="12.75">
      <c r="N867" s="8"/>
      <c r="O867" s="8"/>
      <c r="P867" s="8"/>
    </row>
    <row r="868" spans="14:16" ht="12.75">
      <c r="N868" s="8"/>
      <c r="O868" s="8"/>
      <c r="P868" s="8"/>
    </row>
    <row r="869" spans="14:16" ht="12.75">
      <c r="N869" s="8"/>
      <c r="O869" s="8"/>
      <c r="P869" s="8"/>
    </row>
    <row r="870" spans="14:16" ht="12.75">
      <c r="N870" s="8"/>
      <c r="O870" s="8"/>
      <c r="P870" s="8"/>
    </row>
    <row r="871" spans="14:16" ht="12.75">
      <c r="N871" s="8"/>
      <c r="O871" s="8"/>
      <c r="P871" s="8"/>
    </row>
    <row r="872" spans="14:16" ht="12.75">
      <c r="N872" s="8"/>
      <c r="O872" s="8"/>
      <c r="P872" s="8"/>
    </row>
    <row r="873" spans="14:16" ht="12.75">
      <c r="N873" s="8"/>
      <c r="O873" s="8"/>
      <c r="P873" s="8"/>
    </row>
    <row r="874" spans="14:16" ht="12.75">
      <c r="N874" s="8"/>
      <c r="O874" s="8"/>
      <c r="P874" s="8"/>
    </row>
    <row r="875" spans="14:16" ht="12.75">
      <c r="N875" s="8"/>
      <c r="O875" s="8"/>
      <c r="P875" s="8"/>
    </row>
    <row r="876" spans="14:16" ht="12.75">
      <c r="N876" s="8"/>
      <c r="O876" s="8"/>
      <c r="P876" s="8"/>
    </row>
    <row r="877" spans="14:16" ht="12.75">
      <c r="N877" s="8"/>
      <c r="O877" s="8"/>
      <c r="P877" s="8"/>
    </row>
    <row r="878" spans="14:16" ht="12.75">
      <c r="N878" s="8"/>
      <c r="O878" s="8"/>
      <c r="P878" s="8"/>
    </row>
  </sheetData>
  <sheetProtection/>
  <mergeCells count="1710">
    <mergeCell ref="K5:L5"/>
    <mergeCell ref="A10:B10"/>
    <mergeCell ref="C10:D10"/>
    <mergeCell ref="A2:D2"/>
    <mergeCell ref="K2:L2"/>
    <mergeCell ref="A4:C4"/>
    <mergeCell ref="A5:B7"/>
    <mergeCell ref="C5:D7"/>
    <mergeCell ref="E5:F5"/>
    <mergeCell ref="G5:H5"/>
    <mergeCell ref="I5:J5"/>
    <mergeCell ref="A8:B8"/>
    <mergeCell ref="C8:D8"/>
    <mergeCell ref="A9:B9"/>
    <mergeCell ref="C9:D9"/>
    <mergeCell ref="A16:B16"/>
    <mergeCell ref="C16:D16"/>
    <mergeCell ref="A11:B11"/>
    <mergeCell ref="C11:D11"/>
    <mergeCell ref="A12:B12"/>
    <mergeCell ref="C12:D12"/>
    <mergeCell ref="A13:B13"/>
    <mergeCell ref="C13:D13"/>
    <mergeCell ref="A14:B14"/>
    <mergeCell ref="C14:D14"/>
    <mergeCell ref="A15:B15"/>
    <mergeCell ref="C15:D15"/>
    <mergeCell ref="A22:B22"/>
    <mergeCell ref="C22:D22"/>
    <mergeCell ref="A17:B17"/>
    <mergeCell ref="C17:D17"/>
    <mergeCell ref="A18:B18"/>
    <mergeCell ref="C18:D18"/>
    <mergeCell ref="A19:B19"/>
    <mergeCell ref="C19:D19"/>
    <mergeCell ref="A20:B20"/>
    <mergeCell ref="C20:D20"/>
    <mergeCell ref="A21:B21"/>
    <mergeCell ref="C21:D21"/>
    <mergeCell ref="A28:B28"/>
    <mergeCell ref="C28:D28"/>
    <mergeCell ref="A23:B23"/>
    <mergeCell ref="C23:D23"/>
    <mergeCell ref="A24:B24"/>
    <mergeCell ref="C24:D24"/>
    <mergeCell ref="A25:B25"/>
    <mergeCell ref="C25:D25"/>
    <mergeCell ref="A26:B26"/>
    <mergeCell ref="C26:D26"/>
    <mergeCell ref="A27:B27"/>
    <mergeCell ref="C27:D27"/>
    <mergeCell ref="A34:B34"/>
    <mergeCell ref="C34:D34"/>
    <mergeCell ref="A29:B29"/>
    <mergeCell ref="C29:D29"/>
    <mergeCell ref="A30:B30"/>
    <mergeCell ref="C30:D30"/>
    <mergeCell ref="A31:B31"/>
    <mergeCell ref="C31:D31"/>
    <mergeCell ref="A32:B32"/>
    <mergeCell ref="C32:D32"/>
    <mergeCell ref="A33:B33"/>
    <mergeCell ref="C33:D33"/>
    <mergeCell ref="A40:B40"/>
    <mergeCell ref="C40:D40"/>
    <mergeCell ref="A35:B35"/>
    <mergeCell ref="C35:D35"/>
    <mergeCell ref="A36:B36"/>
    <mergeCell ref="C36:D36"/>
    <mergeCell ref="A37:B37"/>
    <mergeCell ref="C37:D37"/>
    <mergeCell ref="A38:B38"/>
    <mergeCell ref="C38:D38"/>
    <mergeCell ref="A39:B39"/>
    <mergeCell ref="C39:D39"/>
    <mergeCell ref="A46:B46"/>
    <mergeCell ref="C46:D46"/>
    <mergeCell ref="A41:B41"/>
    <mergeCell ref="C41:D41"/>
    <mergeCell ref="A42:B42"/>
    <mergeCell ref="C42:D42"/>
    <mergeCell ref="A43:B43"/>
    <mergeCell ref="C43:D43"/>
    <mergeCell ref="A44:B44"/>
    <mergeCell ref="C44:D44"/>
    <mergeCell ref="A45:B45"/>
    <mergeCell ref="C45:D45"/>
    <mergeCell ref="A52:B52"/>
    <mergeCell ref="C52:D52"/>
    <mergeCell ref="A47:B47"/>
    <mergeCell ref="C47:D47"/>
    <mergeCell ref="A48:B48"/>
    <mergeCell ref="C48:D48"/>
    <mergeCell ref="A49:B49"/>
    <mergeCell ref="C49:D49"/>
    <mergeCell ref="A50:B50"/>
    <mergeCell ref="C50:D50"/>
    <mergeCell ref="A51:B51"/>
    <mergeCell ref="C51:D51"/>
    <mergeCell ref="A58:B58"/>
    <mergeCell ref="C58:D58"/>
    <mergeCell ref="A53:B53"/>
    <mergeCell ref="C53:D53"/>
    <mergeCell ref="A54:B54"/>
    <mergeCell ref="C54:D54"/>
    <mergeCell ref="A55:B55"/>
    <mergeCell ref="C55:D55"/>
    <mergeCell ref="A56:B56"/>
    <mergeCell ref="C56:D56"/>
    <mergeCell ref="A57:B57"/>
    <mergeCell ref="C57:D57"/>
    <mergeCell ref="A64:B64"/>
    <mergeCell ref="C64:D64"/>
    <mergeCell ref="A59:B59"/>
    <mergeCell ref="C59:D59"/>
    <mergeCell ref="A60:B60"/>
    <mergeCell ref="C60:D60"/>
    <mergeCell ref="A61:B61"/>
    <mergeCell ref="C61:D61"/>
    <mergeCell ref="A62:B62"/>
    <mergeCell ref="C62:D62"/>
    <mergeCell ref="A63:B63"/>
    <mergeCell ref="C63:D63"/>
    <mergeCell ref="A70:B70"/>
    <mergeCell ref="C70:D70"/>
    <mergeCell ref="A65:B65"/>
    <mergeCell ref="C65:D65"/>
    <mergeCell ref="A66:B66"/>
    <mergeCell ref="C66:D66"/>
    <mergeCell ref="A67:B67"/>
    <mergeCell ref="C67:D67"/>
    <mergeCell ref="A68:B68"/>
    <mergeCell ref="C68:D68"/>
    <mergeCell ref="A69:B69"/>
    <mergeCell ref="C69:D69"/>
    <mergeCell ref="A76:B76"/>
    <mergeCell ref="C76:D76"/>
    <mergeCell ref="A71:B71"/>
    <mergeCell ref="C71:D71"/>
    <mergeCell ref="A72:B72"/>
    <mergeCell ref="C72:D72"/>
    <mergeCell ref="A73:B73"/>
    <mergeCell ref="C73:D73"/>
    <mergeCell ref="A74:B74"/>
    <mergeCell ref="C74:D74"/>
    <mergeCell ref="A75:B75"/>
    <mergeCell ref="C75:D75"/>
    <mergeCell ref="A82:B82"/>
    <mergeCell ref="C82:D82"/>
    <mergeCell ref="A77:B77"/>
    <mergeCell ref="C77:D77"/>
    <mergeCell ref="A78:B78"/>
    <mergeCell ref="C78:D78"/>
    <mergeCell ref="A79:B79"/>
    <mergeCell ref="C79:D79"/>
    <mergeCell ref="A80:B80"/>
    <mergeCell ref="C80:D80"/>
    <mergeCell ref="A81:B81"/>
    <mergeCell ref="C81:D81"/>
    <mergeCell ref="A88:B88"/>
    <mergeCell ref="C88:D88"/>
    <mergeCell ref="A83:B83"/>
    <mergeCell ref="C83:D83"/>
    <mergeCell ref="A84:B84"/>
    <mergeCell ref="C84:D84"/>
    <mergeCell ref="A85:B85"/>
    <mergeCell ref="C85:D85"/>
    <mergeCell ref="A86:B86"/>
    <mergeCell ref="C86:D86"/>
    <mergeCell ref="A87:B87"/>
    <mergeCell ref="C87:D87"/>
    <mergeCell ref="A94:B94"/>
    <mergeCell ref="C94:D94"/>
    <mergeCell ref="A89:B89"/>
    <mergeCell ref="C89:D89"/>
    <mergeCell ref="A90:B90"/>
    <mergeCell ref="C90:D90"/>
    <mergeCell ref="A91:B91"/>
    <mergeCell ref="C91:D91"/>
    <mergeCell ref="A92:B92"/>
    <mergeCell ref="C92:D92"/>
    <mergeCell ref="A93:B93"/>
    <mergeCell ref="C93:D93"/>
    <mergeCell ref="A100:B100"/>
    <mergeCell ref="C100:D100"/>
    <mergeCell ref="A95:B95"/>
    <mergeCell ref="C95:D95"/>
    <mergeCell ref="A96:B96"/>
    <mergeCell ref="C96:D96"/>
    <mergeCell ref="A97:B97"/>
    <mergeCell ref="C97:D97"/>
    <mergeCell ref="A98:B98"/>
    <mergeCell ref="C98:D98"/>
    <mergeCell ref="A99:B99"/>
    <mergeCell ref="C99:D99"/>
    <mergeCell ref="A106:B106"/>
    <mergeCell ref="C106:D106"/>
    <mergeCell ref="A101:B101"/>
    <mergeCell ref="C101:D101"/>
    <mergeCell ref="A102:B102"/>
    <mergeCell ref="C102:D102"/>
    <mergeCell ref="A103:B103"/>
    <mergeCell ref="C103:D103"/>
    <mergeCell ref="A104:B104"/>
    <mergeCell ref="C104:D104"/>
    <mergeCell ref="A105:B105"/>
    <mergeCell ref="C105:D105"/>
    <mergeCell ref="A112:B112"/>
    <mergeCell ref="C112:D112"/>
    <mergeCell ref="A107:B107"/>
    <mergeCell ref="C107:D107"/>
    <mergeCell ref="A108:B108"/>
    <mergeCell ref="C108:D108"/>
    <mergeCell ref="A109:B109"/>
    <mergeCell ref="C109:D109"/>
    <mergeCell ref="A110:B110"/>
    <mergeCell ref="C110:D110"/>
    <mergeCell ref="A111:B111"/>
    <mergeCell ref="C111:D111"/>
    <mergeCell ref="A118:B118"/>
    <mergeCell ref="C118:D118"/>
    <mergeCell ref="A113:B113"/>
    <mergeCell ref="C113:D113"/>
    <mergeCell ref="A114:B114"/>
    <mergeCell ref="C114:D114"/>
    <mergeCell ref="A115:B115"/>
    <mergeCell ref="C115:D115"/>
    <mergeCell ref="A116:B116"/>
    <mergeCell ref="C116:D116"/>
    <mergeCell ref="A117:B117"/>
    <mergeCell ref="C117:D117"/>
    <mergeCell ref="A124:B124"/>
    <mergeCell ref="C124:D124"/>
    <mergeCell ref="A119:B119"/>
    <mergeCell ref="C119:D119"/>
    <mergeCell ref="A120:B120"/>
    <mergeCell ref="C120:D120"/>
    <mergeCell ref="A121:B121"/>
    <mergeCell ref="C121:D121"/>
    <mergeCell ref="A122:B122"/>
    <mergeCell ref="C122:D122"/>
    <mergeCell ref="A123:B123"/>
    <mergeCell ref="C123:D123"/>
    <mergeCell ref="A130:B130"/>
    <mergeCell ref="C130:D130"/>
    <mergeCell ref="A125:B125"/>
    <mergeCell ref="C125:D125"/>
    <mergeCell ref="A126:B126"/>
    <mergeCell ref="C126:D126"/>
    <mergeCell ref="A127:B127"/>
    <mergeCell ref="C127:D127"/>
    <mergeCell ref="A128:B128"/>
    <mergeCell ref="C128:D128"/>
    <mergeCell ref="A129:B129"/>
    <mergeCell ref="C129:D129"/>
    <mergeCell ref="A136:B136"/>
    <mergeCell ref="C136:D136"/>
    <mergeCell ref="A131:B131"/>
    <mergeCell ref="C131:D131"/>
    <mergeCell ref="A132:B132"/>
    <mergeCell ref="C132:D132"/>
    <mergeCell ref="A133:B133"/>
    <mergeCell ref="C133:D133"/>
    <mergeCell ref="A134:B134"/>
    <mergeCell ref="C134:D134"/>
    <mergeCell ref="A135:B135"/>
    <mergeCell ref="C135:D135"/>
    <mergeCell ref="A142:B142"/>
    <mergeCell ref="C142:D142"/>
    <mergeCell ref="A137:B137"/>
    <mergeCell ref="C137:D137"/>
    <mergeCell ref="A138:B138"/>
    <mergeCell ref="C138:D138"/>
    <mergeCell ref="A139:B139"/>
    <mergeCell ref="C139:D139"/>
    <mergeCell ref="A140:B140"/>
    <mergeCell ref="C140:D140"/>
    <mergeCell ref="A141:B141"/>
    <mergeCell ref="C141:D141"/>
    <mergeCell ref="A148:B148"/>
    <mergeCell ref="C148:D148"/>
    <mergeCell ref="A143:B143"/>
    <mergeCell ref="C143:D143"/>
    <mergeCell ref="A144:B144"/>
    <mergeCell ref="C144:D144"/>
    <mergeCell ref="A145:B145"/>
    <mergeCell ref="C145:D145"/>
    <mergeCell ref="A146:B146"/>
    <mergeCell ref="C146:D146"/>
    <mergeCell ref="A147:B147"/>
    <mergeCell ref="C147:D147"/>
    <mergeCell ref="A154:B154"/>
    <mergeCell ref="C154:D154"/>
    <mergeCell ref="A149:B149"/>
    <mergeCell ref="C149:D149"/>
    <mergeCell ref="A150:B150"/>
    <mergeCell ref="C150:D150"/>
    <mergeCell ref="A151:B151"/>
    <mergeCell ref="C151:D151"/>
    <mergeCell ref="A152:B152"/>
    <mergeCell ref="C152:D152"/>
    <mergeCell ref="A153:B153"/>
    <mergeCell ref="C153:D153"/>
    <mergeCell ref="A160:B160"/>
    <mergeCell ref="C160:D160"/>
    <mergeCell ref="A155:B155"/>
    <mergeCell ref="C155:D155"/>
    <mergeCell ref="A156:B156"/>
    <mergeCell ref="C156:D156"/>
    <mergeCell ref="A157:B157"/>
    <mergeCell ref="C157:D157"/>
    <mergeCell ref="A158:B158"/>
    <mergeCell ref="C158:D158"/>
    <mergeCell ref="A159:B159"/>
    <mergeCell ref="C159:D159"/>
    <mergeCell ref="A166:B166"/>
    <mergeCell ref="C166:D166"/>
    <mergeCell ref="A161:B161"/>
    <mergeCell ref="C161:D161"/>
    <mergeCell ref="A162:B162"/>
    <mergeCell ref="C162:D162"/>
    <mergeCell ref="A163:B163"/>
    <mergeCell ref="C163:D163"/>
    <mergeCell ref="A164:B164"/>
    <mergeCell ref="C164:D164"/>
    <mergeCell ref="A165:B165"/>
    <mergeCell ref="C165:D165"/>
    <mergeCell ref="A172:B172"/>
    <mergeCell ref="C172:D172"/>
    <mergeCell ref="A167:B167"/>
    <mergeCell ref="C167:D167"/>
    <mergeCell ref="A168:B168"/>
    <mergeCell ref="C168:D168"/>
    <mergeCell ref="A169:B169"/>
    <mergeCell ref="C169:D169"/>
    <mergeCell ref="A170:B170"/>
    <mergeCell ref="C170:D170"/>
    <mergeCell ref="A171:B171"/>
    <mergeCell ref="C171:D171"/>
    <mergeCell ref="A178:B178"/>
    <mergeCell ref="C178:D178"/>
    <mergeCell ref="A173:B173"/>
    <mergeCell ref="C173:D173"/>
    <mergeCell ref="A174:B174"/>
    <mergeCell ref="C174:D174"/>
    <mergeCell ref="A175:B175"/>
    <mergeCell ref="C175:D175"/>
    <mergeCell ref="A176:B176"/>
    <mergeCell ref="C176:D176"/>
    <mergeCell ref="A177:B177"/>
    <mergeCell ref="C177:D177"/>
    <mergeCell ref="A184:B184"/>
    <mergeCell ref="C184:D184"/>
    <mergeCell ref="A179:B179"/>
    <mergeCell ref="C179:D179"/>
    <mergeCell ref="A180:B180"/>
    <mergeCell ref="C180:D180"/>
    <mergeCell ref="A181:B181"/>
    <mergeCell ref="C181:D181"/>
    <mergeCell ref="A182:B182"/>
    <mergeCell ref="C182:D182"/>
    <mergeCell ref="A183:B183"/>
    <mergeCell ref="C183:D183"/>
    <mergeCell ref="A190:B190"/>
    <mergeCell ref="C190:D190"/>
    <mergeCell ref="A185:B185"/>
    <mergeCell ref="C185:D185"/>
    <mergeCell ref="A186:B186"/>
    <mergeCell ref="C186:D186"/>
    <mergeCell ref="A187:B187"/>
    <mergeCell ref="C187:D187"/>
    <mergeCell ref="A188:B188"/>
    <mergeCell ref="C188:D188"/>
    <mergeCell ref="A189:B189"/>
    <mergeCell ref="C189:D189"/>
    <mergeCell ref="A196:B196"/>
    <mergeCell ref="C196:D196"/>
    <mergeCell ref="A191:B191"/>
    <mergeCell ref="C191:D191"/>
    <mergeCell ref="A192:B192"/>
    <mergeCell ref="C192:D192"/>
    <mergeCell ref="A193:B193"/>
    <mergeCell ref="C193:D193"/>
    <mergeCell ref="A194:B194"/>
    <mergeCell ref="C194:D194"/>
    <mergeCell ref="A195:B195"/>
    <mergeCell ref="C195:D195"/>
    <mergeCell ref="A202:B202"/>
    <mergeCell ref="C202:D202"/>
    <mergeCell ref="A197:B197"/>
    <mergeCell ref="C197:D197"/>
    <mergeCell ref="A198:B198"/>
    <mergeCell ref="C198:D198"/>
    <mergeCell ref="A199:B199"/>
    <mergeCell ref="C199:D199"/>
    <mergeCell ref="A200:B200"/>
    <mergeCell ref="C200:D200"/>
    <mergeCell ref="A201:B201"/>
    <mergeCell ref="C201:D201"/>
    <mergeCell ref="A208:B208"/>
    <mergeCell ref="C208:D208"/>
    <mergeCell ref="A203:B203"/>
    <mergeCell ref="C203:D203"/>
    <mergeCell ref="A204:B204"/>
    <mergeCell ref="C204:D204"/>
    <mergeCell ref="A205:B205"/>
    <mergeCell ref="C205:D205"/>
    <mergeCell ref="A206:B206"/>
    <mergeCell ref="C206:D206"/>
    <mergeCell ref="A207:B207"/>
    <mergeCell ref="C207:D207"/>
    <mergeCell ref="A214:B214"/>
    <mergeCell ref="C214:D214"/>
    <mergeCell ref="A209:B209"/>
    <mergeCell ref="C209:D209"/>
    <mergeCell ref="A210:B210"/>
    <mergeCell ref="C210:D210"/>
    <mergeCell ref="A211:B211"/>
    <mergeCell ref="C211:D211"/>
    <mergeCell ref="A212:B212"/>
    <mergeCell ref="C212:D212"/>
    <mergeCell ref="A213:B213"/>
    <mergeCell ref="C213:D213"/>
    <mergeCell ref="A220:B220"/>
    <mergeCell ref="C220:D220"/>
    <mergeCell ref="A215:B215"/>
    <mergeCell ref="C215:D215"/>
    <mergeCell ref="A216:B216"/>
    <mergeCell ref="C216:D216"/>
    <mergeCell ref="A217:B217"/>
    <mergeCell ref="C217:D217"/>
    <mergeCell ref="A218:B218"/>
    <mergeCell ref="C218:D218"/>
    <mergeCell ref="A219:B219"/>
    <mergeCell ref="C219:D219"/>
    <mergeCell ref="A226:B226"/>
    <mergeCell ref="C226:D226"/>
    <mergeCell ref="A221:B221"/>
    <mergeCell ref="C221:D221"/>
    <mergeCell ref="A222:B222"/>
    <mergeCell ref="C222:D222"/>
    <mergeCell ref="A223:B223"/>
    <mergeCell ref="C223:D223"/>
    <mergeCell ref="A224:B224"/>
    <mergeCell ref="C224:D224"/>
    <mergeCell ref="A225:B225"/>
    <mergeCell ref="C225:D225"/>
    <mergeCell ref="A232:B232"/>
    <mergeCell ref="C232:D232"/>
    <mergeCell ref="A227:B227"/>
    <mergeCell ref="C227:D227"/>
    <mergeCell ref="A228:B228"/>
    <mergeCell ref="C228:D228"/>
    <mergeCell ref="A229:B229"/>
    <mergeCell ref="C229:D229"/>
    <mergeCell ref="A230:B230"/>
    <mergeCell ref="C230:D230"/>
    <mergeCell ref="A231:B231"/>
    <mergeCell ref="C231:D231"/>
    <mergeCell ref="A238:B238"/>
    <mergeCell ref="C238:D238"/>
    <mergeCell ref="A233:B233"/>
    <mergeCell ref="C233:D233"/>
    <mergeCell ref="A234:B234"/>
    <mergeCell ref="C234:D234"/>
    <mergeCell ref="A235:B235"/>
    <mergeCell ref="C235:D235"/>
    <mergeCell ref="A236:B236"/>
    <mergeCell ref="C236:D236"/>
    <mergeCell ref="A237:B237"/>
    <mergeCell ref="C237:D237"/>
    <mergeCell ref="A244:B244"/>
    <mergeCell ref="C244:D244"/>
    <mergeCell ref="A239:B239"/>
    <mergeCell ref="C239:D239"/>
    <mergeCell ref="A240:B240"/>
    <mergeCell ref="C240:D240"/>
    <mergeCell ref="A241:B241"/>
    <mergeCell ref="C241:D241"/>
    <mergeCell ref="A242:B242"/>
    <mergeCell ref="C242:D242"/>
    <mergeCell ref="A243:B243"/>
    <mergeCell ref="C243:D243"/>
    <mergeCell ref="A250:B250"/>
    <mergeCell ref="C250:D250"/>
    <mergeCell ref="A245:B245"/>
    <mergeCell ref="C245:D245"/>
    <mergeCell ref="A246:B246"/>
    <mergeCell ref="C246:D246"/>
    <mergeCell ref="A247:B247"/>
    <mergeCell ref="C247:D247"/>
    <mergeCell ref="A248:B248"/>
    <mergeCell ref="C248:D248"/>
    <mergeCell ref="A249:B249"/>
    <mergeCell ref="C249:D249"/>
    <mergeCell ref="A256:B256"/>
    <mergeCell ref="C256:D256"/>
    <mergeCell ref="A251:B251"/>
    <mergeCell ref="C251:D251"/>
    <mergeCell ref="A252:B252"/>
    <mergeCell ref="C252:D252"/>
    <mergeCell ref="A253:B253"/>
    <mergeCell ref="C253:D253"/>
    <mergeCell ref="A254:B254"/>
    <mergeCell ref="C254:D254"/>
    <mergeCell ref="A255:B255"/>
    <mergeCell ref="C255:D255"/>
    <mergeCell ref="A262:B262"/>
    <mergeCell ref="C262:D262"/>
    <mergeCell ref="A257:B257"/>
    <mergeCell ref="C257:D257"/>
    <mergeCell ref="A258:B258"/>
    <mergeCell ref="C258:D258"/>
    <mergeCell ref="A259:B259"/>
    <mergeCell ref="C259:D259"/>
    <mergeCell ref="A260:B260"/>
    <mergeCell ref="C260:D260"/>
    <mergeCell ref="A261:B261"/>
    <mergeCell ref="C261:D261"/>
    <mergeCell ref="A268:B268"/>
    <mergeCell ref="C268:D268"/>
    <mergeCell ref="A263:B263"/>
    <mergeCell ref="C263:D263"/>
    <mergeCell ref="A264:B264"/>
    <mergeCell ref="C264:D264"/>
    <mergeCell ref="A265:B265"/>
    <mergeCell ref="C265:D265"/>
    <mergeCell ref="A266:B266"/>
    <mergeCell ref="C266:D266"/>
    <mergeCell ref="A267:B267"/>
    <mergeCell ref="C267:D267"/>
    <mergeCell ref="A274:B274"/>
    <mergeCell ref="C274:D274"/>
    <mergeCell ref="A269:B269"/>
    <mergeCell ref="C269:D269"/>
    <mergeCell ref="A270:B270"/>
    <mergeCell ref="C270:D270"/>
    <mergeCell ref="A271:B271"/>
    <mergeCell ref="C271:D271"/>
    <mergeCell ref="A272:B272"/>
    <mergeCell ref="C272:D272"/>
    <mergeCell ref="A273:B273"/>
    <mergeCell ref="C273:D273"/>
    <mergeCell ref="A280:B280"/>
    <mergeCell ref="C280:D280"/>
    <mergeCell ref="A275:B275"/>
    <mergeCell ref="C275:D275"/>
    <mergeCell ref="A276:B276"/>
    <mergeCell ref="C276:D276"/>
    <mergeCell ref="A277:B277"/>
    <mergeCell ref="C277:D277"/>
    <mergeCell ref="A278:B278"/>
    <mergeCell ref="C278:D278"/>
    <mergeCell ref="A279:B279"/>
    <mergeCell ref="C279:D279"/>
    <mergeCell ref="A286:B286"/>
    <mergeCell ref="C286:D286"/>
    <mergeCell ref="A281:B281"/>
    <mergeCell ref="C281:D281"/>
    <mergeCell ref="A282:B282"/>
    <mergeCell ref="C282:D282"/>
    <mergeCell ref="A283:B283"/>
    <mergeCell ref="C283:D283"/>
    <mergeCell ref="A284:B284"/>
    <mergeCell ref="C284:D284"/>
    <mergeCell ref="A285:B285"/>
    <mergeCell ref="C285:D285"/>
    <mergeCell ref="A292:B292"/>
    <mergeCell ref="C292:D292"/>
    <mergeCell ref="A287:B287"/>
    <mergeCell ref="C287:D287"/>
    <mergeCell ref="A288:B288"/>
    <mergeCell ref="C288:D288"/>
    <mergeCell ref="A289:B289"/>
    <mergeCell ref="C289:D289"/>
    <mergeCell ref="A290:B290"/>
    <mergeCell ref="C290:D290"/>
    <mergeCell ref="A291:B291"/>
    <mergeCell ref="C291:D291"/>
    <mergeCell ref="A298:B298"/>
    <mergeCell ref="C298:D298"/>
    <mergeCell ref="A293:B293"/>
    <mergeCell ref="C293:D293"/>
    <mergeCell ref="A294:B294"/>
    <mergeCell ref="C294:D294"/>
    <mergeCell ref="A295:B295"/>
    <mergeCell ref="C295:D295"/>
    <mergeCell ref="A296:B296"/>
    <mergeCell ref="C296:D296"/>
    <mergeCell ref="A297:B297"/>
    <mergeCell ref="C297:D297"/>
    <mergeCell ref="A304:B304"/>
    <mergeCell ref="C304:D304"/>
    <mergeCell ref="A299:B299"/>
    <mergeCell ref="C299:D299"/>
    <mergeCell ref="A300:B300"/>
    <mergeCell ref="C300:D300"/>
    <mergeCell ref="A301:B301"/>
    <mergeCell ref="C301:D301"/>
    <mergeCell ref="A302:B302"/>
    <mergeCell ref="C302:D302"/>
    <mergeCell ref="A303:B303"/>
    <mergeCell ref="C303:D303"/>
    <mergeCell ref="A310:B310"/>
    <mergeCell ref="C310:D310"/>
    <mergeCell ref="A305:B305"/>
    <mergeCell ref="C305:D305"/>
    <mergeCell ref="A306:B306"/>
    <mergeCell ref="C306:D306"/>
    <mergeCell ref="A307:B307"/>
    <mergeCell ref="C307:D307"/>
    <mergeCell ref="A308:B308"/>
    <mergeCell ref="C308:D308"/>
    <mergeCell ref="A309:B309"/>
    <mergeCell ref="C309:D309"/>
    <mergeCell ref="A316:B316"/>
    <mergeCell ref="C316:D316"/>
    <mergeCell ref="A311:B311"/>
    <mergeCell ref="C311:D311"/>
    <mergeCell ref="A312:B312"/>
    <mergeCell ref="C312:D312"/>
    <mergeCell ref="A313:B313"/>
    <mergeCell ref="C313:D313"/>
    <mergeCell ref="A314:B314"/>
    <mergeCell ref="C314:D314"/>
    <mergeCell ref="A315:B315"/>
    <mergeCell ref="C315:D315"/>
    <mergeCell ref="A322:B322"/>
    <mergeCell ref="C322:D322"/>
    <mergeCell ref="A317:B317"/>
    <mergeCell ref="C317:D317"/>
    <mergeCell ref="A318:B318"/>
    <mergeCell ref="C318:D318"/>
    <mergeCell ref="A319:B319"/>
    <mergeCell ref="C319:D319"/>
    <mergeCell ref="A320:B320"/>
    <mergeCell ref="C320:D320"/>
    <mergeCell ref="A321:B321"/>
    <mergeCell ref="C321:D321"/>
    <mergeCell ref="A328:B328"/>
    <mergeCell ref="C328:D328"/>
    <mergeCell ref="A323:B323"/>
    <mergeCell ref="C323:D323"/>
    <mergeCell ref="A324:B324"/>
    <mergeCell ref="C324:D324"/>
    <mergeCell ref="A325:B325"/>
    <mergeCell ref="C325:D325"/>
    <mergeCell ref="A326:B326"/>
    <mergeCell ref="C326:D326"/>
    <mergeCell ref="A327:B327"/>
    <mergeCell ref="C327:D327"/>
    <mergeCell ref="A334:B334"/>
    <mergeCell ref="C334:D334"/>
    <mergeCell ref="A329:B329"/>
    <mergeCell ref="C329:D329"/>
    <mergeCell ref="A330:B330"/>
    <mergeCell ref="C330:D330"/>
    <mergeCell ref="A331:B331"/>
    <mergeCell ref="C331:D331"/>
    <mergeCell ref="A332:B332"/>
    <mergeCell ref="C332:D332"/>
    <mergeCell ref="A333:B333"/>
    <mergeCell ref="C333:D333"/>
    <mergeCell ref="A340:B340"/>
    <mergeCell ref="C340:D340"/>
    <mergeCell ref="A335:B335"/>
    <mergeCell ref="C335:D335"/>
    <mergeCell ref="A336:B336"/>
    <mergeCell ref="C336:D336"/>
    <mergeCell ref="A337:B337"/>
    <mergeCell ref="C337:D337"/>
    <mergeCell ref="A338:B338"/>
    <mergeCell ref="C338:D338"/>
    <mergeCell ref="A339:B339"/>
    <mergeCell ref="C339:D339"/>
    <mergeCell ref="A346:B346"/>
    <mergeCell ref="C346:D346"/>
    <mergeCell ref="A341:B341"/>
    <mergeCell ref="C341:D341"/>
    <mergeCell ref="A342:B342"/>
    <mergeCell ref="C342:D342"/>
    <mergeCell ref="A343:B343"/>
    <mergeCell ref="C343:D343"/>
    <mergeCell ref="A344:B344"/>
    <mergeCell ref="C344:D344"/>
    <mergeCell ref="A345:B345"/>
    <mergeCell ref="C345:D345"/>
    <mergeCell ref="A352:B352"/>
    <mergeCell ref="C352:D352"/>
    <mergeCell ref="A347:B347"/>
    <mergeCell ref="C347:D347"/>
    <mergeCell ref="A348:B348"/>
    <mergeCell ref="C348:D348"/>
    <mergeCell ref="A349:B349"/>
    <mergeCell ref="C349:D349"/>
    <mergeCell ref="A350:B350"/>
    <mergeCell ref="C350:D350"/>
    <mergeCell ref="A351:B351"/>
    <mergeCell ref="C351:D351"/>
    <mergeCell ref="A358:B358"/>
    <mergeCell ref="C358:D358"/>
    <mergeCell ref="A353:B353"/>
    <mergeCell ref="C353:D353"/>
    <mergeCell ref="A354:B354"/>
    <mergeCell ref="C354:D354"/>
    <mergeCell ref="A355:B355"/>
    <mergeCell ref="C355:D355"/>
    <mergeCell ref="A356:B356"/>
    <mergeCell ref="C356:D356"/>
    <mergeCell ref="A357:B357"/>
    <mergeCell ref="C357:D357"/>
    <mergeCell ref="A364:B364"/>
    <mergeCell ref="C364:D364"/>
    <mergeCell ref="A359:B359"/>
    <mergeCell ref="C359:D359"/>
    <mergeCell ref="A360:B360"/>
    <mergeCell ref="C360:D360"/>
    <mergeCell ref="A361:B361"/>
    <mergeCell ref="C361:D361"/>
    <mergeCell ref="A362:B362"/>
    <mergeCell ref="C362:D362"/>
    <mergeCell ref="A363:B363"/>
    <mergeCell ref="C363:D363"/>
    <mergeCell ref="A370:B370"/>
    <mergeCell ref="C370:D370"/>
    <mergeCell ref="A365:B365"/>
    <mergeCell ref="C365:D365"/>
    <mergeCell ref="A366:B366"/>
    <mergeCell ref="C366:D366"/>
    <mergeCell ref="A367:B367"/>
    <mergeCell ref="C367:D367"/>
    <mergeCell ref="A368:B368"/>
    <mergeCell ref="C368:D368"/>
    <mergeCell ref="A369:B369"/>
    <mergeCell ref="C369:D369"/>
    <mergeCell ref="A376:B376"/>
    <mergeCell ref="C376:D376"/>
    <mergeCell ref="A371:B371"/>
    <mergeCell ref="C371:D371"/>
    <mergeCell ref="A372:B372"/>
    <mergeCell ref="C372:D372"/>
    <mergeCell ref="A373:B373"/>
    <mergeCell ref="C373:D373"/>
    <mergeCell ref="A374:B374"/>
    <mergeCell ref="C374:D374"/>
    <mergeCell ref="A375:B375"/>
    <mergeCell ref="C375:D375"/>
    <mergeCell ref="A382:B382"/>
    <mergeCell ref="C382:D382"/>
    <mergeCell ref="A377:B377"/>
    <mergeCell ref="C377:D377"/>
    <mergeCell ref="A378:B378"/>
    <mergeCell ref="C378:D378"/>
    <mergeCell ref="A379:B379"/>
    <mergeCell ref="C379:D379"/>
    <mergeCell ref="A380:B380"/>
    <mergeCell ref="C380:D380"/>
    <mergeCell ref="A381:B381"/>
    <mergeCell ref="C381:D381"/>
    <mergeCell ref="A388:B388"/>
    <mergeCell ref="C388:D388"/>
    <mergeCell ref="A383:B383"/>
    <mergeCell ref="C383:D383"/>
    <mergeCell ref="A384:B384"/>
    <mergeCell ref="C384:D384"/>
    <mergeCell ref="A385:B385"/>
    <mergeCell ref="C385:D385"/>
    <mergeCell ref="A386:B386"/>
    <mergeCell ref="C386:D386"/>
    <mergeCell ref="A387:B387"/>
    <mergeCell ref="C387:D387"/>
    <mergeCell ref="A394:B394"/>
    <mergeCell ref="C394:D394"/>
    <mergeCell ref="A389:B389"/>
    <mergeCell ref="C389:D389"/>
    <mergeCell ref="A390:B390"/>
    <mergeCell ref="C390:D390"/>
    <mergeCell ref="A391:B391"/>
    <mergeCell ref="C391:D391"/>
    <mergeCell ref="A392:B392"/>
    <mergeCell ref="C392:D392"/>
    <mergeCell ref="A393:B393"/>
    <mergeCell ref="C393:D393"/>
    <mergeCell ref="A400:B400"/>
    <mergeCell ref="C400:D400"/>
    <mergeCell ref="A395:B395"/>
    <mergeCell ref="C395:D395"/>
    <mergeCell ref="A396:B396"/>
    <mergeCell ref="C396:D396"/>
    <mergeCell ref="A397:B397"/>
    <mergeCell ref="C397:D397"/>
    <mergeCell ref="A398:B398"/>
    <mergeCell ref="C398:D398"/>
    <mergeCell ref="A399:B399"/>
    <mergeCell ref="C399:D399"/>
    <mergeCell ref="A406:B406"/>
    <mergeCell ref="C406:D406"/>
    <mergeCell ref="A401:B401"/>
    <mergeCell ref="C401:D401"/>
    <mergeCell ref="A402:B402"/>
    <mergeCell ref="C402:D402"/>
    <mergeCell ref="A403:B403"/>
    <mergeCell ref="C403:D403"/>
    <mergeCell ref="A404:B404"/>
    <mergeCell ref="C404:D404"/>
    <mergeCell ref="A405:B405"/>
    <mergeCell ref="C405:D405"/>
    <mergeCell ref="A412:B412"/>
    <mergeCell ref="C412:D412"/>
    <mergeCell ref="A407:B407"/>
    <mergeCell ref="C407:D407"/>
    <mergeCell ref="A408:B408"/>
    <mergeCell ref="C408:D408"/>
    <mergeCell ref="A409:B409"/>
    <mergeCell ref="C409:D409"/>
    <mergeCell ref="A410:B410"/>
    <mergeCell ref="C410:D410"/>
    <mergeCell ref="A411:B411"/>
    <mergeCell ref="C411:D411"/>
    <mergeCell ref="A418:B418"/>
    <mergeCell ref="C418:D418"/>
    <mergeCell ref="A413:B413"/>
    <mergeCell ref="C413:D413"/>
    <mergeCell ref="A414:B414"/>
    <mergeCell ref="C414:D414"/>
    <mergeCell ref="A415:B415"/>
    <mergeCell ref="C415:D415"/>
    <mergeCell ref="A416:B416"/>
    <mergeCell ref="C416:D416"/>
    <mergeCell ref="A417:B417"/>
    <mergeCell ref="C417:D417"/>
    <mergeCell ref="A424:B424"/>
    <mergeCell ref="C424:D424"/>
    <mergeCell ref="A419:B419"/>
    <mergeCell ref="C419:D419"/>
    <mergeCell ref="A420:B420"/>
    <mergeCell ref="C420:D420"/>
    <mergeCell ref="A421:B421"/>
    <mergeCell ref="C421:D421"/>
    <mergeCell ref="A422:B422"/>
    <mergeCell ref="C422:D422"/>
    <mergeCell ref="A423:B423"/>
    <mergeCell ref="C423:D423"/>
    <mergeCell ref="A430:B430"/>
    <mergeCell ref="C430:D430"/>
    <mergeCell ref="A425:B425"/>
    <mergeCell ref="C425:D425"/>
    <mergeCell ref="A426:B426"/>
    <mergeCell ref="C426:D426"/>
    <mergeCell ref="A427:B427"/>
    <mergeCell ref="C427:D427"/>
    <mergeCell ref="A428:B428"/>
    <mergeCell ref="C428:D428"/>
    <mergeCell ref="A429:B429"/>
    <mergeCell ref="C429:D429"/>
    <mergeCell ref="A436:B436"/>
    <mergeCell ref="C436:D436"/>
    <mergeCell ref="A431:B431"/>
    <mergeCell ref="C431:D431"/>
    <mergeCell ref="A432:B432"/>
    <mergeCell ref="C432:D432"/>
    <mergeCell ref="A433:B433"/>
    <mergeCell ref="C433:D433"/>
    <mergeCell ref="A434:B434"/>
    <mergeCell ref="C434:D434"/>
    <mergeCell ref="A435:B435"/>
    <mergeCell ref="C435:D435"/>
    <mergeCell ref="A442:B442"/>
    <mergeCell ref="C442:D442"/>
    <mergeCell ref="A437:B437"/>
    <mergeCell ref="C437:D437"/>
    <mergeCell ref="A438:B438"/>
    <mergeCell ref="C438:D438"/>
    <mergeCell ref="A439:B439"/>
    <mergeCell ref="C439:D439"/>
    <mergeCell ref="A440:B440"/>
    <mergeCell ref="C440:D440"/>
    <mergeCell ref="A441:B441"/>
    <mergeCell ref="C441:D441"/>
    <mergeCell ref="A448:B448"/>
    <mergeCell ref="C448:D448"/>
    <mergeCell ref="A443:B443"/>
    <mergeCell ref="C443:D443"/>
    <mergeCell ref="A444:B444"/>
    <mergeCell ref="C444:D444"/>
    <mergeCell ref="A445:B445"/>
    <mergeCell ref="C445:D445"/>
    <mergeCell ref="A446:B446"/>
    <mergeCell ref="C446:D446"/>
    <mergeCell ref="A447:B447"/>
    <mergeCell ref="C447:D447"/>
    <mergeCell ref="A454:B454"/>
    <mergeCell ref="C454:D454"/>
    <mergeCell ref="A449:B449"/>
    <mergeCell ref="C449:D449"/>
    <mergeCell ref="A450:B450"/>
    <mergeCell ref="C450:D450"/>
    <mergeCell ref="A451:B451"/>
    <mergeCell ref="C451:D451"/>
    <mergeCell ref="A452:B452"/>
    <mergeCell ref="C452:D452"/>
    <mergeCell ref="A453:B453"/>
    <mergeCell ref="C453:D453"/>
    <mergeCell ref="A460:B460"/>
    <mergeCell ref="C460:D460"/>
    <mergeCell ref="A455:B455"/>
    <mergeCell ref="C455:D455"/>
    <mergeCell ref="A456:B456"/>
    <mergeCell ref="C456:D456"/>
    <mergeCell ref="A457:B457"/>
    <mergeCell ref="C457:D457"/>
    <mergeCell ref="A458:B458"/>
    <mergeCell ref="C458:D458"/>
    <mergeCell ref="A459:B459"/>
    <mergeCell ref="C459:D459"/>
    <mergeCell ref="A466:B466"/>
    <mergeCell ref="C466:D466"/>
    <mergeCell ref="A461:B461"/>
    <mergeCell ref="C461:D461"/>
    <mergeCell ref="A462:B462"/>
    <mergeCell ref="C462:D462"/>
    <mergeCell ref="A463:B463"/>
    <mergeCell ref="C463:D463"/>
    <mergeCell ref="A464:B464"/>
    <mergeCell ref="C464:D464"/>
    <mergeCell ref="A465:B465"/>
    <mergeCell ref="C465:D465"/>
    <mergeCell ref="A472:B472"/>
    <mergeCell ref="C472:D472"/>
    <mergeCell ref="A467:B467"/>
    <mergeCell ref="C467:D467"/>
    <mergeCell ref="A468:B468"/>
    <mergeCell ref="C468:D468"/>
    <mergeCell ref="A469:B469"/>
    <mergeCell ref="C469:D469"/>
    <mergeCell ref="A470:B470"/>
    <mergeCell ref="C470:D470"/>
    <mergeCell ref="A471:B471"/>
    <mergeCell ref="C471:D471"/>
    <mergeCell ref="A478:B478"/>
    <mergeCell ref="C478:D478"/>
    <mergeCell ref="A473:B473"/>
    <mergeCell ref="C473:D473"/>
    <mergeCell ref="A474:B474"/>
    <mergeCell ref="C474:D474"/>
    <mergeCell ref="A475:B475"/>
    <mergeCell ref="C475:D475"/>
    <mergeCell ref="A476:B476"/>
    <mergeCell ref="C476:D476"/>
    <mergeCell ref="A477:B477"/>
    <mergeCell ref="C477:D477"/>
    <mergeCell ref="A484:B484"/>
    <mergeCell ref="C484:D484"/>
    <mergeCell ref="A479:B479"/>
    <mergeCell ref="C479:D479"/>
    <mergeCell ref="A480:B480"/>
    <mergeCell ref="C480:D480"/>
    <mergeCell ref="A481:B481"/>
    <mergeCell ref="C481:D481"/>
    <mergeCell ref="A482:B482"/>
    <mergeCell ref="C482:D482"/>
    <mergeCell ref="A483:B483"/>
    <mergeCell ref="C483:D483"/>
    <mergeCell ref="A490:B490"/>
    <mergeCell ref="C490:D490"/>
    <mergeCell ref="A485:B485"/>
    <mergeCell ref="C485:D485"/>
    <mergeCell ref="A486:B486"/>
    <mergeCell ref="C486:D486"/>
    <mergeCell ref="A487:B487"/>
    <mergeCell ref="C487:D487"/>
    <mergeCell ref="A488:B488"/>
    <mergeCell ref="C488:D488"/>
    <mergeCell ref="A489:B489"/>
    <mergeCell ref="C489:D489"/>
    <mergeCell ref="A496:B496"/>
    <mergeCell ref="C496:D496"/>
    <mergeCell ref="A491:B491"/>
    <mergeCell ref="C491:D491"/>
    <mergeCell ref="A492:B492"/>
    <mergeCell ref="C492:D492"/>
    <mergeCell ref="A493:B493"/>
    <mergeCell ref="C493:D493"/>
    <mergeCell ref="A494:B494"/>
    <mergeCell ref="C494:D494"/>
    <mergeCell ref="A495:B495"/>
    <mergeCell ref="C495:D495"/>
    <mergeCell ref="A502:B502"/>
    <mergeCell ref="C502:D502"/>
    <mergeCell ref="A497:B497"/>
    <mergeCell ref="C497:D497"/>
    <mergeCell ref="A498:B498"/>
    <mergeCell ref="C498:D498"/>
    <mergeCell ref="A499:B499"/>
    <mergeCell ref="C499:D499"/>
    <mergeCell ref="A500:B500"/>
    <mergeCell ref="C500:D500"/>
    <mergeCell ref="A501:B501"/>
    <mergeCell ref="C501:D501"/>
    <mergeCell ref="A508:B508"/>
    <mergeCell ref="C508:D508"/>
    <mergeCell ref="A503:B503"/>
    <mergeCell ref="C503:D503"/>
    <mergeCell ref="A504:B504"/>
    <mergeCell ref="C504:D504"/>
    <mergeCell ref="A505:B505"/>
    <mergeCell ref="C505:D505"/>
    <mergeCell ref="A506:B506"/>
    <mergeCell ref="C506:D506"/>
    <mergeCell ref="A507:B507"/>
    <mergeCell ref="C507:D507"/>
    <mergeCell ref="A514:B514"/>
    <mergeCell ref="C514:D514"/>
    <mergeCell ref="A509:B509"/>
    <mergeCell ref="C509:D509"/>
    <mergeCell ref="A510:B510"/>
    <mergeCell ref="C510:D510"/>
    <mergeCell ref="A511:B511"/>
    <mergeCell ref="C511:D511"/>
    <mergeCell ref="A512:B512"/>
    <mergeCell ref="C512:D512"/>
    <mergeCell ref="A513:B513"/>
    <mergeCell ref="C513:D513"/>
    <mergeCell ref="A520:B520"/>
    <mergeCell ref="C520:D520"/>
    <mergeCell ref="A515:B515"/>
    <mergeCell ref="C515:D515"/>
    <mergeCell ref="A516:B516"/>
    <mergeCell ref="C516:D516"/>
    <mergeCell ref="A517:B517"/>
    <mergeCell ref="C517:D517"/>
    <mergeCell ref="A518:B518"/>
    <mergeCell ref="C518:D518"/>
    <mergeCell ref="A519:B519"/>
    <mergeCell ref="C519:D519"/>
    <mergeCell ref="A526:B526"/>
    <mergeCell ref="C526:D526"/>
    <mergeCell ref="A521:B521"/>
    <mergeCell ref="C521:D521"/>
    <mergeCell ref="A522:B522"/>
    <mergeCell ref="C522:D522"/>
    <mergeCell ref="A523:B523"/>
    <mergeCell ref="C523:D523"/>
    <mergeCell ref="A524:B524"/>
    <mergeCell ref="C524:D524"/>
    <mergeCell ref="A525:B525"/>
    <mergeCell ref="C525:D525"/>
    <mergeCell ref="A532:B532"/>
    <mergeCell ref="C532:D532"/>
    <mergeCell ref="A527:B527"/>
    <mergeCell ref="C527:D527"/>
    <mergeCell ref="A528:B528"/>
    <mergeCell ref="C528:D528"/>
    <mergeCell ref="A529:B529"/>
    <mergeCell ref="C529:D529"/>
    <mergeCell ref="A530:B530"/>
    <mergeCell ref="C530:D530"/>
    <mergeCell ref="A531:B531"/>
    <mergeCell ref="C531:D531"/>
    <mergeCell ref="A538:B538"/>
    <mergeCell ref="C538:D538"/>
    <mergeCell ref="A533:B533"/>
    <mergeCell ref="C533:D533"/>
    <mergeCell ref="A534:B534"/>
    <mergeCell ref="C534:D534"/>
    <mergeCell ref="A535:B535"/>
    <mergeCell ref="C535:D535"/>
    <mergeCell ref="A536:B536"/>
    <mergeCell ref="C536:D536"/>
    <mergeCell ref="A537:B537"/>
    <mergeCell ref="C537:D537"/>
    <mergeCell ref="A544:B544"/>
    <mergeCell ref="C544:D544"/>
    <mergeCell ref="A539:B539"/>
    <mergeCell ref="C539:D539"/>
    <mergeCell ref="A540:B540"/>
    <mergeCell ref="C540:D540"/>
    <mergeCell ref="A541:B541"/>
    <mergeCell ref="C541:D541"/>
    <mergeCell ref="A542:B542"/>
    <mergeCell ref="C542:D542"/>
    <mergeCell ref="A543:B543"/>
    <mergeCell ref="C543:D543"/>
    <mergeCell ref="A550:B550"/>
    <mergeCell ref="C550:D550"/>
    <mergeCell ref="A545:B545"/>
    <mergeCell ref="C545:D545"/>
    <mergeCell ref="A546:B546"/>
    <mergeCell ref="C546:D546"/>
    <mergeCell ref="A547:B547"/>
    <mergeCell ref="C547:D547"/>
    <mergeCell ref="A548:B548"/>
    <mergeCell ref="C548:D548"/>
    <mergeCell ref="A549:B549"/>
    <mergeCell ref="C549:D549"/>
    <mergeCell ref="A556:B556"/>
    <mergeCell ref="C556:D556"/>
    <mergeCell ref="A551:B551"/>
    <mergeCell ref="C551:D551"/>
    <mergeCell ref="A552:B552"/>
    <mergeCell ref="C552:D552"/>
    <mergeCell ref="A553:B553"/>
    <mergeCell ref="C553:D553"/>
    <mergeCell ref="A554:B554"/>
    <mergeCell ref="C554:D554"/>
    <mergeCell ref="A555:B555"/>
    <mergeCell ref="C555:D555"/>
    <mergeCell ref="A562:B562"/>
    <mergeCell ref="C562:D562"/>
    <mergeCell ref="A557:B557"/>
    <mergeCell ref="C557:D557"/>
    <mergeCell ref="A558:B558"/>
    <mergeCell ref="C558:D558"/>
    <mergeCell ref="A559:B559"/>
    <mergeCell ref="C559:D559"/>
    <mergeCell ref="A560:B560"/>
    <mergeCell ref="C560:D560"/>
    <mergeCell ref="A561:B561"/>
    <mergeCell ref="C561:D561"/>
    <mergeCell ref="A568:B568"/>
    <mergeCell ref="C568:D568"/>
    <mergeCell ref="A563:B563"/>
    <mergeCell ref="C563:D563"/>
    <mergeCell ref="A564:B564"/>
    <mergeCell ref="C564:D564"/>
    <mergeCell ref="A565:B565"/>
    <mergeCell ref="C565:D565"/>
    <mergeCell ref="A566:B566"/>
    <mergeCell ref="C566:D566"/>
    <mergeCell ref="A567:B567"/>
    <mergeCell ref="C567:D567"/>
    <mergeCell ref="A574:B574"/>
    <mergeCell ref="C574:D574"/>
    <mergeCell ref="A569:B569"/>
    <mergeCell ref="C569:D569"/>
    <mergeCell ref="A570:B570"/>
    <mergeCell ref="C570:D570"/>
    <mergeCell ref="A571:B571"/>
    <mergeCell ref="C571:D571"/>
    <mergeCell ref="A572:B572"/>
    <mergeCell ref="C572:D572"/>
    <mergeCell ref="A573:B573"/>
    <mergeCell ref="C573:D573"/>
    <mergeCell ref="A580:B580"/>
    <mergeCell ref="C580:D580"/>
    <mergeCell ref="A575:B575"/>
    <mergeCell ref="C575:D575"/>
    <mergeCell ref="A576:B576"/>
    <mergeCell ref="C576:D576"/>
    <mergeCell ref="A577:B577"/>
    <mergeCell ref="C577:D577"/>
    <mergeCell ref="A578:B578"/>
    <mergeCell ref="C578:D578"/>
    <mergeCell ref="A579:B579"/>
    <mergeCell ref="C579:D579"/>
    <mergeCell ref="A586:B586"/>
    <mergeCell ref="C586:D586"/>
    <mergeCell ref="A581:B581"/>
    <mergeCell ref="C581:D581"/>
    <mergeCell ref="A582:B582"/>
    <mergeCell ref="C582:D582"/>
    <mergeCell ref="A583:B583"/>
    <mergeCell ref="C583:D583"/>
    <mergeCell ref="A584:B584"/>
    <mergeCell ref="C584:D584"/>
    <mergeCell ref="A585:B585"/>
    <mergeCell ref="C585:D585"/>
    <mergeCell ref="A592:B592"/>
    <mergeCell ref="C592:D592"/>
    <mergeCell ref="A587:B587"/>
    <mergeCell ref="C587:D587"/>
    <mergeCell ref="A588:B588"/>
    <mergeCell ref="C588:D588"/>
    <mergeCell ref="A589:B589"/>
    <mergeCell ref="C589:D589"/>
    <mergeCell ref="A590:B590"/>
    <mergeCell ref="C590:D590"/>
    <mergeCell ref="A591:B591"/>
    <mergeCell ref="C591:D591"/>
    <mergeCell ref="A598:B598"/>
    <mergeCell ref="C598:D598"/>
    <mergeCell ref="A593:B593"/>
    <mergeCell ref="C593:D593"/>
    <mergeCell ref="A594:B594"/>
    <mergeCell ref="C594:D594"/>
    <mergeCell ref="A595:B595"/>
    <mergeCell ref="C595:D595"/>
    <mergeCell ref="A596:B596"/>
    <mergeCell ref="C596:D596"/>
    <mergeCell ref="A597:B597"/>
    <mergeCell ref="C597:D597"/>
    <mergeCell ref="A604:B604"/>
    <mergeCell ref="C604:D604"/>
    <mergeCell ref="A599:B599"/>
    <mergeCell ref="C599:D599"/>
    <mergeCell ref="A600:B600"/>
    <mergeCell ref="C600:D600"/>
    <mergeCell ref="A601:B601"/>
    <mergeCell ref="C601:D601"/>
    <mergeCell ref="A602:B602"/>
    <mergeCell ref="C602:D602"/>
    <mergeCell ref="A603:B603"/>
    <mergeCell ref="C603:D603"/>
    <mergeCell ref="A610:B610"/>
    <mergeCell ref="C610:D610"/>
    <mergeCell ref="A605:B605"/>
    <mergeCell ref="C605:D605"/>
    <mergeCell ref="A606:B606"/>
    <mergeCell ref="C606:D606"/>
    <mergeCell ref="A607:B607"/>
    <mergeCell ref="C607:D607"/>
    <mergeCell ref="A608:B608"/>
    <mergeCell ref="C608:D608"/>
    <mergeCell ref="A609:B609"/>
    <mergeCell ref="C609:D609"/>
    <mergeCell ref="A616:B616"/>
    <mergeCell ref="C616:D616"/>
    <mergeCell ref="A611:B611"/>
    <mergeCell ref="C611:D611"/>
    <mergeCell ref="A612:B612"/>
    <mergeCell ref="C612:D612"/>
    <mergeCell ref="A613:B613"/>
    <mergeCell ref="C613:D613"/>
    <mergeCell ref="A614:B614"/>
    <mergeCell ref="C614:D614"/>
    <mergeCell ref="A615:B615"/>
    <mergeCell ref="C615:D615"/>
    <mergeCell ref="A622:B622"/>
    <mergeCell ref="C622:D622"/>
    <mergeCell ref="A617:B617"/>
    <mergeCell ref="C617:D617"/>
    <mergeCell ref="A618:B618"/>
    <mergeCell ref="C618:D618"/>
    <mergeCell ref="A619:B619"/>
    <mergeCell ref="C619:D619"/>
    <mergeCell ref="A620:B620"/>
    <mergeCell ref="C620:D620"/>
    <mergeCell ref="A621:B621"/>
    <mergeCell ref="C621:D621"/>
    <mergeCell ref="A628:B628"/>
    <mergeCell ref="C628:D628"/>
    <mergeCell ref="A623:B623"/>
    <mergeCell ref="C623:D623"/>
    <mergeCell ref="A624:B624"/>
    <mergeCell ref="C624:D624"/>
    <mergeCell ref="A625:B625"/>
    <mergeCell ref="C625:D625"/>
    <mergeCell ref="A626:B626"/>
    <mergeCell ref="C626:D626"/>
    <mergeCell ref="A627:B627"/>
    <mergeCell ref="C627:D627"/>
    <mergeCell ref="A634:B634"/>
    <mergeCell ref="C634:D634"/>
    <mergeCell ref="A629:B629"/>
    <mergeCell ref="C629:D629"/>
    <mergeCell ref="A630:B630"/>
    <mergeCell ref="C630:D630"/>
    <mergeCell ref="A631:B631"/>
    <mergeCell ref="C631:D631"/>
    <mergeCell ref="A632:B632"/>
    <mergeCell ref="C632:D632"/>
    <mergeCell ref="A633:B633"/>
    <mergeCell ref="C633:D633"/>
    <mergeCell ref="A640:B640"/>
    <mergeCell ref="C640:D640"/>
    <mergeCell ref="A635:B635"/>
    <mergeCell ref="C635:D635"/>
    <mergeCell ref="A636:B636"/>
    <mergeCell ref="C636:D636"/>
    <mergeCell ref="A637:B637"/>
    <mergeCell ref="C637:D637"/>
    <mergeCell ref="A638:B638"/>
    <mergeCell ref="C638:D638"/>
    <mergeCell ref="A639:B639"/>
    <mergeCell ref="C639:D639"/>
    <mergeCell ref="A646:B646"/>
    <mergeCell ref="C646:D646"/>
    <mergeCell ref="A641:B641"/>
    <mergeCell ref="C641:D641"/>
    <mergeCell ref="A642:B642"/>
    <mergeCell ref="C642:D642"/>
    <mergeCell ref="A643:B643"/>
    <mergeCell ref="C643:D643"/>
    <mergeCell ref="A644:B644"/>
    <mergeCell ref="C644:D644"/>
    <mergeCell ref="A645:B645"/>
    <mergeCell ref="C645:D645"/>
    <mergeCell ref="A652:B652"/>
    <mergeCell ref="C652:D652"/>
    <mergeCell ref="A647:B647"/>
    <mergeCell ref="C647:D647"/>
    <mergeCell ref="A648:B648"/>
    <mergeCell ref="C648:D648"/>
    <mergeCell ref="A649:B649"/>
    <mergeCell ref="C649:D649"/>
    <mergeCell ref="A650:B650"/>
    <mergeCell ref="C650:D650"/>
    <mergeCell ref="A651:B651"/>
    <mergeCell ref="C651:D651"/>
    <mergeCell ref="A658:B658"/>
    <mergeCell ref="C658:D658"/>
    <mergeCell ref="A653:B653"/>
    <mergeCell ref="C653:D653"/>
    <mergeCell ref="A654:B654"/>
    <mergeCell ref="C654:D654"/>
    <mergeCell ref="A655:B655"/>
    <mergeCell ref="C655:D655"/>
    <mergeCell ref="A656:B656"/>
    <mergeCell ref="C656:D656"/>
    <mergeCell ref="A657:B657"/>
    <mergeCell ref="C657:D657"/>
    <mergeCell ref="A664:B664"/>
    <mergeCell ref="C664:D664"/>
    <mergeCell ref="A659:B659"/>
    <mergeCell ref="C659:D659"/>
    <mergeCell ref="A660:B660"/>
    <mergeCell ref="C660:D660"/>
    <mergeCell ref="A661:B661"/>
    <mergeCell ref="C661:D661"/>
    <mergeCell ref="A662:B662"/>
    <mergeCell ref="C662:D662"/>
    <mergeCell ref="A663:B663"/>
    <mergeCell ref="C663:D663"/>
    <mergeCell ref="A670:B670"/>
    <mergeCell ref="C670:D670"/>
    <mergeCell ref="A665:B665"/>
    <mergeCell ref="C665:D665"/>
    <mergeCell ref="A666:B666"/>
    <mergeCell ref="C666:D666"/>
    <mergeCell ref="A667:B667"/>
    <mergeCell ref="C667:D667"/>
    <mergeCell ref="A668:B668"/>
    <mergeCell ref="C668:D668"/>
    <mergeCell ref="A669:B669"/>
    <mergeCell ref="C669:D669"/>
    <mergeCell ref="A676:B676"/>
    <mergeCell ref="C676:D676"/>
    <mergeCell ref="A671:B671"/>
    <mergeCell ref="C671:D671"/>
    <mergeCell ref="A672:B672"/>
    <mergeCell ref="C672:D672"/>
    <mergeCell ref="A673:B673"/>
    <mergeCell ref="C673:D673"/>
    <mergeCell ref="A674:B674"/>
    <mergeCell ref="C674:D674"/>
    <mergeCell ref="A675:B675"/>
    <mergeCell ref="C675:D675"/>
    <mergeCell ref="A682:B682"/>
    <mergeCell ref="C682:D682"/>
    <mergeCell ref="A677:B677"/>
    <mergeCell ref="C677:D677"/>
    <mergeCell ref="A678:B678"/>
    <mergeCell ref="C678:D678"/>
    <mergeCell ref="A679:B679"/>
    <mergeCell ref="C679:D679"/>
    <mergeCell ref="A680:B680"/>
    <mergeCell ref="C680:D680"/>
    <mergeCell ref="A681:B681"/>
    <mergeCell ref="C681:D681"/>
    <mergeCell ref="A688:B688"/>
    <mergeCell ref="C688:D688"/>
    <mergeCell ref="A683:B683"/>
    <mergeCell ref="C683:D683"/>
    <mergeCell ref="A684:B684"/>
    <mergeCell ref="C684:D684"/>
    <mergeCell ref="A685:B685"/>
    <mergeCell ref="C685:D685"/>
    <mergeCell ref="A686:B686"/>
    <mergeCell ref="C686:D686"/>
    <mergeCell ref="A687:B687"/>
    <mergeCell ref="C687:D687"/>
    <mergeCell ref="A694:B694"/>
    <mergeCell ref="C694:D694"/>
    <mergeCell ref="A689:B689"/>
    <mergeCell ref="C689:D689"/>
    <mergeCell ref="A690:B690"/>
    <mergeCell ref="C690:D690"/>
    <mergeCell ref="A691:B691"/>
    <mergeCell ref="C691:D691"/>
    <mergeCell ref="A692:B692"/>
    <mergeCell ref="C692:D692"/>
    <mergeCell ref="A693:B693"/>
    <mergeCell ref="C693:D693"/>
    <mergeCell ref="A700:B700"/>
    <mergeCell ref="C700:D700"/>
    <mergeCell ref="A695:B695"/>
    <mergeCell ref="C695:D695"/>
    <mergeCell ref="A696:B696"/>
    <mergeCell ref="C696:D696"/>
    <mergeCell ref="A697:B697"/>
    <mergeCell ref="C697:D697"/>
    <mergeCell ref="A698:B698"/>
    <mergeCell ref="C698:D698"/>
    <mergeCell ref="A699:B699"/>
    <mergeCell ref="C699:D699"/>
    <mergeCell ref="A706:B706"/>
    <mergeCell ref="C706:D706"/>
    <mergeCell ref="A701:B701"/>
    <mergeCell ref="C701:D701"/>
    <mergeCell ref="A702:B702"/>
    <mergeCell ref="C702:D702"/>
    <mergeCell ref="A703:B703"/>
    <mergeCell ref="C703:D703"/>
    <mergeCell ref="A704:B704"/>
    <mergeCell ref="C704:D704"/>
    <mergeCell ref="A705:B705"/>
    <mergeCell ref="C705:D705"/>
    <mergeCell ref="A712:B712"/>
    <mergeCell ref="C712:D712"/>
    <mergeCell ref="A707:B707"/>
    <mergeCell ref="C707:D707"/>
    <mergeCell ref="A708:B708"/>
    <mergeCell ref="C708:D708"/>
    <mergeCell ref="A709:B709"/>
    <mergeCell ref="C709:D709"/>
    <mergeCell ref="A710:B710"/>
    <mergeCell ref="C710:D710"/>
    <mergeCell ref="A711:B711"/>
    <mergeCell ref="C711:D711"/>
    <mergeCell ref="A718:B718"/>
    <mergeCell ref="C718:D718"/>
    <mergeCell ref="A713:B713"/>
    <mergeCell ref="C713:D713"/>
    <mergeCell ref="A714:B714"/>
    <mergeCell ref="C714:D714"/>
    <mergeCell ref="A715:B715"/>
    <mergeCell ref="C715:D715"/>
    <mergeCell ref="A716:B716"/>
    <mergeCell ref="C716:D716"/>
    <mergeCell ref="A717:B717"/>
    <mergeCell ref="C717:D717"/>
    <mergeCell ref="A724:B724"/>
    <mergeCell ref="C724:D724"/>
    <mergeCell ref="A719:B719"/>
    <mergeCell ref="C719:D719"/>
    <mergeCell ref="A720:B720"/>
    <mergeCell ref="C720:D720"/>
    <mergeCell ref="A721:B721"/>
    <mergeCell ref="C721:D721"/>
    <mergeCell ref="A722:B722"/>
    <mergeCell ref="C722:D722"/>
    <mergeCell ref="A723:B723"/>
    <mergeCell ref="C723:D723"/>
    <mergeCell ref="A730:B730"/>
    <mergeCell ref="C730:D730"/>
    <mergeCell ref="A725:B725"/>
    <mergeCell ref="C725:D725"/>
    <mergeCell ref="A726:B726"/>
    <mergeCell ref="C726:D726"/>
    <mergeCell ref="A727:B727"/>
    <mergeCell ref="C727:D727"/>
    <mergeCell ref="A728:B728"/>
    <mergeCell ref="C728:D728"/>
    <mergeCell ref="A729:B729"/>
    <mergeCell ref="C729:D729"/>
    <mergeCell ref="A733:B733"/>
    <mergeCell ref="C733:D733"/>
    <mergeCell ref="A734:B734"/>
    <mergeCell ref="C734:D734"/>
    <mergeCell ref="A731:B731"/>
    <mergeCell ref="C731:D731"/>
    <mergeCell ref="A732:B732"/>
    <mergeCell ref="C732:D732"/>
    <mergeCell ref="A735:B735"/>
    <mergeCell ref="C735:D735"/>
    <mergeCell ref="A739:B739"/>
    <mergeCell ref="C739:D739"/>
    <mergeCell ref="A736:B736"/>
    <mergeCell ref="C736:D736"/>
    <mergeCell ref="A740:B740"/>
    <mergeCell ref="C740:D740"/>
    <mergeCell ref="A737:B737"/>
    <mergeCell ref="C737:D737"/>
    <mergeCell ref="A738:B738"/>
    <mergeCell ref="C738:D738"/>
    <mergeCell ref="A744:B744"/>
    <mergeCell ref="C744:D744"/>
    <mergeCell ref="A743:B743"/>
    <mergeCell ref="C743:D743"/>
    <mergeCell ref="A741:B741"/>
    <mergeCell ref="C741:D741"/>
    <mergeCell ref="A742:B742"/>
    <mergeCell ref="C742:D742"/>
    <mergeCell ref="A745:B745"/>
    <mergeCell ref="C745:D745"/>
    <mergeCell ref="A747:B747"/>
    <mergeCell ref="C747:D747"/>
    <mergeCell ref="A746:B746"/>
    <mergeCell ref="C746:D746"/>
    <mergeCell ref="A748:B748"/>
    <mergeCell ref="C748:D748"/>
    <mergeCell ref="A750:B750"/>
    <mergeCell ref="C750:D750"/>
    <mergeCell ref="A749:B749"/>
    <mergeCell ref="C749:D749"/>
    <mergeCell ref="A751:B751"/>
    <mergeCell ref="C751:D751"/>
    <mergeCell ref="A753:B753"/>
    <mergeCell ref="C753:D753"/>
    <mergeCell ref="A752:B752"/>
    <mergeCell ref="C752:D752"/>
    <mergeCell ref="A754:B754"/>
    <mergeCell ref="C754:D754"/>
    <mergeCell ref="A756:B756"/>
    <mergeCell ref="C756:D756"/>
    <mergeCell ref="A755:B755"/>
    <mergeCell ref="C755:D755"/>
    <mergeCell ref="A757:B757"/>
    <mergeCell ref="C757:D757"/>
    <mergeCell ref="A759:B759"/>
    <mergeCell ref="C759:D759"/>
    <mergeCell ref="A758:B758"/>
    <mergeCell ref="C758:D758"/>
    <mergeCell ref="A760:B760"/>
    <mergeCell ref="C760:D760"/>
    <mergeCell ref="A762:B762"/>
    <mergeCell ref="C762:D762"/>
    <mergeCell ref="A761:B761"/>
    <mergeCell ref="C761:D761"/>
    <mergeCell ref="A763:B763"/>
    <mergeCell ref="C763:D763"/>
    <mergeCell ref="A765:B765"/>
    <mergeCell ref="C765:D765"/>
    <mergeCell ref="A764:B764"/>
    <mergeCell ref="C764:D764"/>
    <mergeCell ref="A766:B766"/>
    <mergeCell ref="C766:D766"/>
    <mergeCell ref="A768:B768"/>
    <mergeCell ref="C768:D768"/>
    <mergeCell ref="A767:B767"/>
    <mergeCell ref="C767:D767"/>
    <mergeCell ref="A769:B769"/>
    <mergeCell ref="C769:D769"/>
    <mergeCell ref="A771:B771"/>
    <mergeCell ref="C771:D771"/>
    <mergeCell ref="A770:B770"/>
    <mergeCell ref="C770:D770"/>
    <mergeCell ref="A772:B772"/>
    <mergeCell ref="C772:D772"/>
    <mergeCell ref="A774:B774"/>
    <mergeCell ref="C774:D774"/>
    <mergeCell ref="A773:B773"/>
    <mergeCell ref="C773:D773"/>
    <mergeCell ref="A775:B775"/>
    <mergeCell ref="C775:D775"/>
    <mergeCell ref="A777:B777"/>
    <mergeCell ref="C777:D777"/>
    <mergeCell ref="A776:B776"/>
    <mergeCell ref="C776:D776"/>
    <mergeCell ref="A778:B778"/>
    <mergeCell ref="C778:D778"/>
    <mergeCell ref="A780:B780"/>
    <mergeCell ref="C780:D780"/>
    <mergeCell ref="A779:B779"/>
    <mergeCell ref="C779:D779"/>
    <mergeCell ref="A781:B781"/>
    <mergeCell ref="C781:D781"/>
    <mergeCell ref="A783:B783"/>
    <mergeCell ref="C783:D783"/>
    <mergeCell ref="A782:B782"/>
    <mergeCell ref="C782:D782"/>
    <mergeCell ref="A784:B784"/>
    <mergeCell ref="C784:D784"/>
    <mergeCell ref="A786:B786"/>
    <mergeCell ref="C786:D786"/>
    <mergeCell ref="A785:B785"/>
    <mergeCell ref="C785:D785"/>
    <mergeCell ref="A787:B787"/>
    <mergeCell ref="C787:D787"/>
    <mergeCell ref="A789:B789"/>
    <mergeCell ref="C789:D789"/>
    <mergeCell ref="A788:B788"/>
    <mergeCell ref="C788:D788"/>
    <mergeCell ref="A790:B790"/>
    <mergeCell ref="C790:D790"/>
    <mergeCell ref="A792:B792"/>
    <mergeCell ref="C792:D792"/>
    <mergeCell ref="A791:B791"/>
    <mergeCell ref="C791:D791"/>
    <mergeCell ref="A793:B793"/>
    <mergeCell ref="C793:D793"/>
    <mergeCell ref="A795:B795"/>
    <mergeCell ref="C795:D795"/>
    <mergeCell ref="A794:B794"/>
    <mergeCell ref="C794:D794"/>
    <mergeCell ref="A796:B796"/>
    <mergeCell ref="C796:D796"/>
    <mergeCell ref="A798:B798"/>
    <mergeCell ref="C798:D798"/>
    <mergeCell ref="A797:B797"/>
    <mergeCell ref="C797:D797"/>
    <mergeCell ref="A799:B799"/>
    <mergeCell ref="C799:D799"/>
    <mergeCell ref="A801:B801"/>
    <mergeCell ref="C801:D801"/>
    <mergeCell ref="A800:B800"/>
    <mergeCell ref="C800:D800"/>
    <mergeCell ref="A802:B802"/>
    <mergeCell ref="C802:D802"/>
    <mergeCell ref="A804:B804"/>
    <mergeCell ref="C804:D804"/>
    <mergeCell ref="A803:B803"/>
    <mergeCell ref="C803:D803"/>
    <mergeCell ref="A805:B805"/>
    <mergeCell ref="C805:D805"/>
    <mergeCell ref="A807:B807"/>
    <mergeCell ref="C807:D807"/>
    <mergeCell ref="A806:B806"/>
    <mergeCell ref="C806:D806"/>
    <mergeCell ref="C808:D808"/>
    <mergeCell ref="A808:B808"/>
    <mergeCell ref="A810:B810"/>
    <mergeCell ref="C810:D810"/>
    <mergeCell ref="A809:B809"/>
    <mergeCell ref="C809:D809"/>
    <mergeCell ref="A816:B816"/>
    <mergeCell ref="C816:D816"/>
    <mergeCell ref="A811:B811"/>
    <mergeCell ref="C811:D811"/>
    <mergeCell ref="A812:B812"/>
    <mergeCell ref="C812:D812"/>
    <mergeCell ref="A813:B813"/>
    <mergeCell ref="C813:D813"/>
    <mergeCell ref="A814:B814"/>
    <mergeCell ref="C814:D814"/>
    <mergeCell ref="A815:B815"/>
    <mergeCell ref="C815:D815"/>
    <mergeCell ref="A822:B822"/>
    <mergeCell ref="C822:D822"/>
    <mergeCell ref="A817:B817"/>
    <mergeCell ref="C817:D817"/>
    <mergeCell ref="A818:B818"/>
    <mergeCell ref="C818:D818"/>
    <mergeCell ref="A819:B819"/>
    <mergeCell ref="C819:D819"/>
    <mergeCell ref="A820:B820"/>
    <mergeCell ref="C820:D820"/>
    <mergeCell ref="A821:B821"/>
    <mergeCell ref="C821:D821"/>
    <mergeCell ref="A828:B828"/>
    <mergeCell ref="C828:D828"/>
    <mergeCell ref="A823:B823"/>
    <mergeCell ref="C823:D823"/>
    <mergeCell ref="A824:B824"/>
    <mergeCell ref="C824:D824"/>
    <mergeCell ref="A825:B825"/>
    <mergeCell ref="C825:D825"/>
    <mergeCell ref="A826:B826"/>
    <mergeCell ref="C826:D826"/>
    <mergeCell ref="A827:B827"/>
    <mergeCell ref="C827:D827"/>
    <mergeCell ref="A834:B834"/>
    <mergeCell ref="C834:D834"/>
    <mergeCell ref="A829:B829"/>
    <mergeCell ref="C829:D829"/>
    <mergeCell ref="A830:B830"/>
    <mergeCell ref="C830:D830"/>
    <mergeCell ref="A831:B831"/>
    <mergeCell ref="C831:D831"/>
    <mergeCell ref="A832:B832"/>
    <mergeCell ref="C832:D832"/>
    <mergeCell ref="A833:B833"/>
    <mergeCell ref="C833:D833"/>
    <mergeCell ref="A840:B840"/>
    <mergeCell ref="C840:D840"/>
    <mergeCell ref="A835:B835"/>
    <mergeCell ref="C835:D835"/>
    <mergeCell ref="A836:B836"/>
    <mergeCell ref="C836:D836"/>
    <mergeCell ref="A837:B837"/>
    <mergeCell ref="C837:D837"/>
    <mergeCell ref="A838:B838"/>
    <mergeCell ref="C838:D838"/>
    <mergeCell ref="A839:B839"/>
    <mergeCell ref="C839:D839"/>
    <mergeCell ref="A846:B846"/>
    <mergeCell ref="C846:D846"/>
    <mergeCell ref="A841:B841"/>
    <mergeCell ref="C841:D841"/>
    <mergeCell ref="A842:B842"/>
    <mergeCell ref="C842:D842"/>
    <mergeCell ref="A843:B843"/>
    <mergeCell ref="C843:D843"/>
    <mergeCell ref="A844:B844"/>
    <mergeCell ref="C844:D844"/>
    <mergeCell ref="A845:B845"/>
    <mergeCell ref="C845:D845"/>
    <mergeCell ref="A849:B849"/>
    <mergeCell ref="C849:D849"/>
    <mergeCell ref="A850:B850"/>
    <mergeCell ref="C850:D850"/>
    <mergeCell ref="A847:B847"/>
    <mergeCell ref="C847:D847"/>
    <mergeCell ref="A848:B848"/>
    <mergeCell ref="C848:D848"/>
    <mergeCell ref="B859:D859"/>
    <mergeCell ref="C855:D855"/>
    <mergeCell ref="C857:D857"/>
    <mergeCell ref="A855:B855"/>
    <mergeCell ref="A856:B856"/>
    <mergeCell ref="C856:D856"/>
    <mergeCell ref="B858:D858"/>
    <mergeCell ref="C853:D853"/>
    <mergeCell ref="A854:B854"/>
    <mergeCell ref="C854:D854"/>
    <mergeCell ref="A851:B851"/>
    <mergeCell ref="C851:D851"/>
    <mergeCell ref="A853:B853"/>
    <mergeCell ref="A852:B852"/>
    <mergeCell ref="C852:D8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ΚΩΝΣΤΑΝΤΙΝΟΣ</dc:creator>
  <cp:keywords/>
  <dc:description/>
  <cp:lastModifiedBy>user</cp:lastModifiedBy>
  <cp:lastPrinted>2011-06-27T06:54:31Z</cp:lastPrinted>
  <dcterms:created xsi:type="dcterms:W3CDTF">2008-09-22T06:54:44Z</dcterms:created>
  <dcterms:modified xsi:type="dcterms:W3CDTF">2011-09-30T07:11:08Z</dcterms:modified>
  <cp:category/>
  <cp:version/>
  <cp:contentType/>
  <cp:contentStatus/>
</cp:coreProperties>
</file>